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Indices(Area 2007-08)" sheetId="1" r:id="rId1"/>
  </sheets>
  <definedNames>
    <definedName name="_xlnm.Print_Area" localSheetId="0">'Indices(Area 2007-08)'!$A$1:$AE$62</definedName>
  </definedNames>
  <calcPr calcId="124519"/>
</workbook>
</file>

<file path=xl/calcChain.xml><?xml version="1.0" encoding="utf-8"?>
<calcChain xmlns="http://schemas.openxmlformats.org/spreadsheetml/2006/main">
  <c r="AE58" i="1"/>
  <c r="AC58"/>
  <c r="AA58"/>
  <c r="Y58"/>
  <c r="W58"/>
  <c r="U58"/>
  <c r="S58"/>
  <c r="Q58"/>
  <c r="O58"/>
  <c r="M58"/>
  <c r="K58"/>
  <c r="I58"/>
  <c r="G58"/>
  <c r="E58"/>
  <c r="AE57"/>
  <c r="AC57"/>
  <c r="AA57"/>
  <c r="Y57"/>
  <c r="W57"/>
  <c r="U57"/>
  <c r="S57"/>
  <c r="Q57"/>
  <c r="O57"/>
  <c r="M57"/>
  <c r="K57"/>
  <c r="I57"/>
  <c r="G57"/>
  <c r="E57"/>
  <c r="AE56"/>
  <c r="AC56"/>
  <c r="AA56"/>
  <c r="Y56"/>
  <c r="W56"/>
  <c r="U56"/>
  <c r="S56"/>
  <c r="Q56"/>
  <c r="O56"/>
  <c r="M56"/>
  <c r="K56"/>
  <c r="I56"/>
  <c r="G56"/>
  <c r="E56"/>
  <c r="AE55"/>
  <c r="AC55"/>
  <c r="AA55"/>
  <c r="Y55"/>
  <c r="W55"/>
  <c r="U55"/>
  <c r="S55"/>
  <c r="Q55"/>
  <c r="O55"/>
  <c r="M55"/>
  <c r="K55"/>
  <c r="I55"/>
  <c r="G55"/>
  <c r="E55"/>
  <c r="AE54"/>
  <c r="AC54"/>
  <c r="AA54"/>
  <c r="Y54"/>
  <c r="W54"/>
  <c r="U54"/>
  <c r="S54"/>
  <c r="Q54"/>
  <c r="O54"/>
  <c r="M54"/>
  <c r="K54"/>
  <c r="I54"/>
  <c r="G54"/>
  <c r="E54"/>
  <c r="AE53"/>
  <c r="AC53"/>
  <c r="AA53"/>
  <c r="Y53"/>
  <c r="W53"/>
  <c r="U53"/>
  <c r="S53"/>
  <c r="Q53"/>
  <c r="O53"/>
  <c r="M53"/>
  <c r="K53"/>
  <c r="I53"/>
  <c r="G53"/>
  <c r="E53"/>
  <c r="AE52"/>
  <c r="AC52"/>
  <c r="AA52"/>
  <c r="Y52"/>
  <c r="W52"/>
  <c r="U52"/>
  <c r="S52"/>
  <c r="Q52"/>
  <c r="O52"/>
  <c r="M52"/>
  <c r="K52"/>
  <c r="I52"/>
  <c r="G52"/>
  <c r="E52"/>
  <c r="AE51"/>
  <c r="AC51"/>
  <c r="AA51"/>
  <c r="Y51"/>
  <c r="W51"/>
  <c r="U51"/>
  <c r="S51"/>
  <c r="Q51"/>
  <c r="O51"/>
  <c r="M51"/>
  <c r="K51"/>
  <c r="I51"/>
  <c r="G51"/>
  <c r="E51"/>
  <c r="AE50"/>
  <c r="AC50"/>
  <c r="AA50"/>
  <c r="Y50"/>
  <c r="W50"/>
  <c r="U50"/>
  <c r="S50"/>
  <c r="Q50"/>
  <c r="O50"/>
  <c r="M50"/>
  <c r="K50"/>
  <c r="I50"/>
  <c r="G50"/>
  <c r="E50"/>
  <c r="AE49"/>
  <c r="AC49"/>
  <c r="AA49"/>
  <c r="Y49"/>
  <c r="W49"/>
  <c r="U49"/>
  <c r="S49"/>
  <c r="Q49"/>
  <c r="O49"/>
  <c r="M49"/>
  <c r="K49"/>
  <c r="I49"/>
  <c r="G49"/>
  <c r="E49"/>
  <c r="AE48"/>
  <c r="AC48"/>
  <c r="AA48"/>
  <c r="Y48"/>
  <c r="W48"/>
  <c r="U48"/>
  <c r="S48"/>
  <c r="Q48"/>
  <c r="O48"/>
  <c r="M48"/>
  <c r="K48"/>
  <c r="I48"/>
  <c r="G48"/>
  <c r="E48"/>
  <c r="AA47"/>
  <c r="Y47"/>
  <c r="W47"/>
  <c r="U47"/>
  <c r="S47"/>
  <c r="Q47"/>
  <c r="O47"/>
  <c r="M47"/>
  <c r="K47"/>
  <c r="I47"/>
  <c r="G47"/>
  <c r="E47"/>
  <c r="AA46"/>
  <c r="Y46"/>
  <c r="W46"/>
  <c r="U46"/>
  <c r="S46"/>
  <c r="Q46"/>
  <c r="O46"/>
  <c r="M46"/>
  <c r="K46"/>
  <c r="I46"/>
  <c r="G46"/>
  <c r="E46"/>
  <c r="AE45"/>
  <c r="AC45"/>
  <c r="AA45"/>
  <c r="Y45"/>
  <c r="W45"/>
  <c r="U45"/>
  <c r="S45"/>
  <c r="Q45"/>
  <c r="O45"/>
  <c r="M45"/>
  <c r="K45"/>
  <c r="I45"/>
  <c r="G45"/>
  <c r="E45"/>
  <c r="AE44"/>
  <c r="AC44"/>
  <c r="AA44"/>
  <c r="Y44"/>
  <c r="W44"/>
  <c r="U44"/>
  <c r="S44"/>
  <c r="Q44"/>
  <c r="O44"/>
  <c r="M44"/>
  <c r="K44"/>
  <c r="I44"/>
  <c r="G44"/>
  <c r="E44"/>
  <c r="AE43"/>
  <c r="AC43"/>
  <c r="AA43"/>
  <c r="Y43"/>
  <c r="W43"/>
  <c r="U43"/>
  <c r="S43"/>
  <c r="Q43"/>
  <c r="O43"/>
  <c r="M43"/>
  <c r="K43"/>
  <c r="I43"/>
  <c r="G43"/>
  <c r="E43"/>
  <c r="AE42"/>
  <c r="AC42"/>
  <c r="AA42"/>
  <c r="Y42"/>
  <c r="W42"/>
  <c r="U42"/>
  <c r="S42"/>
  <c r="Q42"/>
  <c r="O42"/>
  <c r="M42"/>
  <c r="K42"/>
  <c r="I42"/>
  <c r="G42"/>
  <c r="E42"/>
  <c r="AE41"/>
  <c r="AC41"/>
  <c r="AA41"/>
  <c r="Y41"/>
  <c r="W41"/>
  <c r="U41"/>
  <c r="S41"/>
  <c r="Q41"/>
  <c r="O41"/>
  <c r="M41"/>
  <c r="K41"/>
  <c r="I41"/>
  <c r="G41"/>
  <c r="E41"/>
  <c r="AE40"/>
  <c r="AA40"/>
  <c r="Y40"/>
  <c r="W40"/>
  <c r="U40"/>
  <c r="S40"/>
  <c r="Q40"/>
  <c r="O40"/>
  <c r="M40"/>
  <c r="K40"/>
  <c r="I40"/>
  <c r="G40"/>
  <c r="E40"/>
  <c r="AE39"/>
  <c r="AC39"/>
  <c r="AA39"/>
  <c r="Y39"/>
  <c r="W39"/>
  <c r="U39"/>
  <c r="S39"/>
  <c r="Q39"/>
  <c r="O39"/>
  <c r="M39"/>
  <c r="K39"/>
  <c r="I39"/>
  <c r="G39"/>
  <c r="E39"/>
  <c r="AE38"/>
  <c r="AC38"/>
  <c r="AA38"/>
  <c r="Y38"/>
  <c r="W38"/>
  <c r="U38"/>
  <c r="S38"/>
  <c r="Q38"/>
  <c r="O38"/>
  <c r="M38"/>
  <c r="K38"/>
  <c r="I38"/>
  <c r="G38"/>
  <c r="E38"/>
  <c r="AE37"/>
  <c r="AC37"/>
  <c r="AA37"/>
  <c r="Y37"/>
  <c r="W37"/>
  <c r="U37"/>
  <c r="S37"/>
  <c r="Q37"/>
  <c r="O37"/>
  <c r="M37"/>
  <c r="K37"/>
  <c r="I37"/>
  <c r="G37"/>
  <c r="E37"/>
  <c r="AE36"/>
  <c r="AC36"/>
  <c r="AA36"/>
  <c r="Y36"/>
  <c r="W36"/>
  <c r="U36"/>
  <c r="S36"/>
  <c r="Q36"/>
  <c r="O36"/>
  <c r="M36"/>
  <c r="K36"/>
  <c r="I36"/>
  <c r="G36"/>
  <c r="E36"/>
  <c r="AE35"/>
  <c r="AC35"/>
  <c r="AA35"/>
  <c r="Y35"/>
  <c r="W35"/>
  <c r="U35"/>
  <c r="S35"/>
  <c r="Q35"/>
  <c r="O35"/>
  <c r="M35"/>
  <c r="K35"/>
  <c r="I35"/>
  <c r="G35"/>
  <c r="E35"/>
  <c r="AE34"/>
  <c r="AC34"/>
  <c r="AA34"/>
  <c r="Y34"/>
  <c r="W34"/>
  <c r="U34"/>
  <c r="S34"/>
  <c r="Q34"/>
  <c r="O34"/>
  <c r="M34"/>
  <c r="K34"/>
  <c r="I34"/>
  <c r="G34"/>
  <c r="E34"/>
  <c r="AD33"/>
  <c r="AD59" s="1"/>
  <c r="AB33"/>
  <c r="AB59" s="1"/>
  <c r="AB60" s="1"/>
  <c r="Z33"/>
  <c r="Z59" s="1"/>
  <c r="X33"/>
  <c r="X59" s="1"/>
  <c r="V33"/>
  <c r="V59" s="1"/>
  <c r="T33"/>
  <c r="T59" s="1"/>
  <c r="R33"/>
  <c r="R59" s="1"/>
  <c r="P33"/>
  <c r="P59" s="1"/>
  <c r="N33"/>
  <c r="N59" s="1"/>
  <c r="L33"/>
  <c r="L59" s="1"/>
  <c r="J33"/>
  <c r="J59" s="1"/>
  <c r="H33"/>
  <c r="H59" s="1"/>
  <c r="F33"/>
  <c r="F59" s="1"/>
  <c r="D33"/>
  <c r="D59" s="1"/>
  <c r="AE32"/>
  <c r="AC32"/>
  <c r="AA32"/>
  <c r="Y32"/>
  <c r="W32"/>
  <c r="U32"/>
  <c r="S32"/>
  <c r="Q32"/>
  <c r="O32"/>
  <c r="M32"/>
  <c r="K32"/>
  <c r="I32"/>
  <c r="G32"/>
  <c r="E32"/>
  <c r="AE31"/>
  <c r="AC31"/>
  <c r="AA31"/>
  <c r="Y31"/>
  <c r="W31"/>
  <c r="U31"/>
  <c r="S31"/>
  <c r="Q31"/>
  <c r="O31"/>
  <c r="M31"/>
  <c r="K31"/>
  <c r="I31"/>
  <c r="G31"/>
  <c r="E31"/>
  <c r="AE30"/>
  <c r="AC30"/>
  <c r="AA30"/>
  <c r="Y30"/>
  <c r="W30"/>
  <c r="U30"/>
  <c r="S30"/>
  <c r="Q30"/>
  <c r="O30"/>
  <c r="M30"/>
  <c r="K30"/>
  <c r="I30"/>
  <c r="G30"/>
  <c r="E30"/>
  <c r="AE29"/>
  <c r="AC29"/>
  <c r="AA29"/>
  <c r="Y29"/>
  <c r="W29"/>
  <c r="U29"/>
  <c r="S29"/>
  <c r="Q29"/>
  <c r="O29"/>
  <c r="M29"/>
  <c r="K29"/>
  <c r="I29"/>
  <c r="G29"/>
  <c r="E29"/>
  <c r="AE28"/>
  <c r="AC28"/>
  <c r="AA28"/>
  <c r="Y28"/>
  <c r="W28"/>
  <c r="U28"/>
  <c r="S28"/>
  <c r="Q28"/>
  <c r="O28"/>
  <c r="M28"/>
  <c r="K28"/>
  <c r="I28"/>
  <c r="G28"/>
  <c r="E28"/>
  <c r="AE27"/>
  <c r="AC27"/>
  <c r="AA27"/>
  <c r="Y27"/>
  <c r="W27"/>
  <c r="U27"/>
  <c r="S27"/>
  <c r="Q27"/>
  <c r="O27"/>
  <c r="M27"/>
  <c r="K27"/>
  <c r="I27"/>
  <c r="G27"/>
  <c r="E27"/>
  <c r="AE26"/>
  <c r="AC26"/>
  <c r="AA26"/>
  <c r="Y26"/>
  <c r="W26"/>
  <c r="U26"/>
  <c r="S26"/>
  <c r="Q26"/>
  <c r="O26"/>
  <c r="M26"/>
  <c r="K26"/>
  <c r="I26"/>
  <c r="G26"/>
  <c r="E26"/>
  <c r="AE25"/>
  <c r="AC25"/>
  <c r="AA25"/>
  <c r="Y25"/>
  <c r="W25"/>
  <c r="U25"/>
  <c r="S25"/>
  <c r="Q25"/>
  <c r="O25"/>
  <c r="M25"/>
  <c r="K25"/>
  <c r="I25"/>
  <c r="G25"/>
  <c r="E25"/>
  <c r="AE24"/>
  <c r="AC24"/>
  <c r="AC33" s="1"/>
  <c r="AC59" s="1"/>
  <c r="AA24"/>
  <c r="AA33" s="1"/>
  <c r="AA59" s="1"/>
  <c r="Y24"/>
  <c r="Y33" s="1"/>
  <c r="Y59" s="1"/>
  <c r="W24"/>
  <c r="W33" s="1"/>
  <c r="W59" s="1"/>
  <c r="U24"/>
  <c r="U33" s="1"/>
  <c r="U59" s="1"/>
  <c r="S24"/>
  <c r="S33" s="1"/>
  <c r="S59" s="1"/>
  <c r="Q24"/>
  <c r="Q33" s="1"/>
  <c r="Q59" s="1"/>
  <c r="O24"/>
  <c r="O33" s="1"/>
  <c r="O59" s="1"/>
  <c r="M24"/>
  <c r="M33" s="1"/>
  <c r="M59" s="1"/>
  <c r="K24"/>
  <c r="K33" s="1"/>
  <c r="K59" s="1"/>
  <c r="I24"/>
  <c r="I33" s="1"/>
  <c r="I59" s="1"/>
  <c r="G24"/>
  <c r="G33" s="1"/>
  <c r="G59" s="1"/>
  <c r="E24"/>
  <c r="E33" s="1"/>
  <c r="E59" s="1"/>
  <c r="T22"/>
  <c r="H22"/>
  <c r="F22"/>
  <c r="D22"/>
  <c r="AD21"/>
  <c r="AD22" s="1"/>
  <c r="AE22" s="1"/>
  <c r="AB21"/>
  <c r="AB22" s="1"/>
  <c r="Z21"/>
  <c r="Z22" s="1"/>
  <c r="X21"/>
  <c r="X22" s="1"/>
  <c r="V21"/>
  <c r="V22" s="1"/>
  <c r="U21"/>
  <c r="I21"/>
  <c r="G21"/>
  <c r="E21"/>
  <c r="AE20"/>
  <c r="AC20"/>
  <c r="AA20"/>
  <c r="Y20"/>
  <c r="W20"/>
  <c r="U20"/>
  <c r="S20"/>
  <c r="Q20"/>
  <c r="O20"/>
  <c r="M20"/>
  <c r="K20"/>
  <c r="I20"/>
  <c r="G20"/>
  <c r="E20"/>
  <c r="AE19"/>
  <c r="AC19"/>
  <c r="AA19"/>
  <c r="Y19"/>
  <c r="W19"/>
  <c r="U19"/>
  <c r="R19"/>
  <c r="R21" s="1"/>
  <c r="S21" s="1"/>
  <c r="P19"/>
  <c r="P21" s="1"/>
  <c r="Q21" s="1"/>
  <c r="N19"/>
  <c r="N21" s="1"/>
  <c r="O21" s="1"/>
  <c r="L19"/>
  <c r="L21" s="1"/>
  <c r="M21" s="1"/>
  <c r="J19"/>
  <c r="J21" s="1"/>
  <c r="K21" s="1"/>
  <c r="I19"/>
  <c r="G19"/>
  <c r="E19"/>
  <c r="AE18"/>
  <c r="AC18"/>
  <c r="AA18"/>
  <c r="Y18"/>
  <c r="W18"/>
  <c r="U18"/>
  <c r="S18"/>
  <c r="R18"/>
  <c r="Q18"/>
  <c r="P18"/>
  <c r="P22" s="1"/>
  <c r="O18"/>
  <c r="N18"/>
  <c r="M18"/>
  <c r="L18"/>
  <c r="L22" s="1"/>
  <c r="K18"/>
  <c r="J18"/>
  <c r="I18"/>
  <c r="G18"/>
  <c r="E18"/>
  <c r="AE17"/>
  <c r="AC17"/>
  <c r="AA17"/>
  <c r="Y17"/>
  <c r="W17"/>
  <c r="U17"/>
  <c r="S17"/>
  <c r="Q17"/>
  <c r="O17"/>
  <c r="M17"/>
  <c r="K17"/>
  <c r="I17"/>
  <c r="G17"/>
  <c r="E17"/>
  <c r="AE16"/>
  <c r="AC16"/>
  <c r="AA16"/>
  <c r="Y16"/>
  <c r="W16"/>
  <c r="U16"/>
  <c r="U22" s="1"/>
  <c r="S16"/>
  <c r="Q16"/>
  <c r="O16"/>
  <c r="M16"/>
  <c r="K16"/>
  <c r="I16"/>
  <c r="I22" s="1"/>
  <c r="G16"/>
  <c r="G22" s="1"/>
  <c r="E16"/>
  <c r="E22" s="1"/>
  <c r="AD15"/>
  <c r="AD23" s="1"/>
  <c r="AE23" s="1"/>
  <c r="AB15"/>
  <c r="Z15"/>
  <c r="Z23" s="1"/>
  <c r="X15"/>
  <c r="X23" s="1"/>
  <c r="V15"/>
  <c r="V23" s="1"/>
  <c r="T15"/>
  <c r="T23" s="1"/>
  <c r="R15"/>
  <c r="P15"/>
  <c r="P23" s="1"/>
  <c r="N15"/>
  <c r="L15"/>
  <c r="L23" s="1"/>
  <c r="J15"/>
  <c r="H15"/>
  <c r="H23" s="1"/>
  <c r="F15"/>
  <c r="F23" s="1"/>
  <c r="D15"/>
  <c r="D23" s="1"/>
  <c r="AE14"/>
  <c r="AC14"/>
  <c r="AC15" s="1"/>
  <c r="AB14"/>
  <c r="Z14"/>
  <c r="Y14"/>
  <c r="Y15" s="1"/>
  <c r="X14"/>
  <c r="V14"/>
  <c r="U14"/>
  <c r="U15" s="1"/>
  <c r="U23" s="1"/>
  <c r="U60" s="1"/>
  <c r="T14"/>
  <c r="R14"/>
  <c r="Q14"/>
  <c r="Q15" s="1"/>
  <c r="P14"/>
  <c r="N14"/>
  <c r="M14"/>
  <c r="M15" s="1"/>
  <c r="L14"/>
  <c r="J14"/>
  <c r="I14"/>
  <c r="I15" s="1"/>
  <c r="I23" s="1"/>
  <c r="I60" s="1"/>
  <c r="H14"/>
  <c r="F14"/>
  <c r="E14"/>
  <c r="E15" s="1"/>
  <c r="E23" s="1"/>
  <c r="E60" s="1"/>
  <c r="D14"/>
  <c r="AE13"/>
  <c r="AC13"/>
  <c r="AA13"/>
  <c r="Y13"/>
  <c r="W13"/>
  <c r="U13"/>
  <c r="S13"/>
  <c r="Q13"/>
  <c r="O13"/>
  <c r="M13"/>
  <c r="K13"/>
  <c r="I13"/>
  <c r="G13"/>
  <c r="E13"/>
  <c r="AE12"/>
  <c r="AC12"/>
  <c r="AA12"/>
  <c r="Y12"/>
  <c r="W12"/>
  <c r="U12"/>
  <c r="S12"/>
  <c r="Q12"/>
  <c r="O12"/>
  <c r="M12"/>
  <c r="K12"/>
  <c r="I12"/>
  <c r="G12"/>
  <c r="E12"/>
  <c r="AE11"/>
  <c r="AC11"/>
  <c r="AA11"/>
  <c r="Y11"/>
  <c r="W11"/>
  <c r="U11"/>
  <c r="S11"/>
  <c r="Q11"/>
  <c r="O11"/>
  <c r="M11"/>
  <c r="K11"/>
  <c r="I11"/>
  <c r="G11"/>
  <c r="E11"/>
  <c r="AE10"/>
  <c r="AC10"/>
  <c r="AA10"/>
  <c r="Y10"/>
  <c r="W10"/>
  <c r="U10"/>
  <c r="S10"/>
  <c r="Q10"/>
  <c r="O10"/>
  <c r="M10"/>
  <c r="K10"/>
  <c r="I10"/>
  <c r="G10"/>
  <c r="E10"/>
  <c r="AE9"/>
  <c r="AC9"/>
  <c r="AA9"/>
  <c r="Y9"/>
  <c r="W9"/>
  <c r="U9"/>
  <c r="S9"/>
  <c r="Q9"/>
  <c r="O9"/>
  <c r="M9"/>
  <c r="K9"/>
  <c r="I9"/>
  <c r="G9"/>
  <c r="E9"/>
  <c r="AE8"/>
  <c r="AC8"/>
  <c r="AA8"/>
  <c r="AA14" s="1"/>
  <c r="AA15" s="1"/>
  <c r="Y8"/>
  <c r="W8"/>
  <c r="W14" s="1"/>
  <c r="W15" s="1"/>
  <c r="U8"/>
  <c r="S8"/>
  <c r="S14" s="1"/>
  <c r="S15" s="1"/>
  <c r="Q8"/>
  <c r="O8"/>
  <c r="O14" s="1"/>
  <c r="O15" s="1"/>
  <c r="M8"/>
  <c r="K8"/>
  <c r="K14" s="1"/>
  <c r="K15" s="1"/>
  <c r="I8"/>
  <c r="G8"/>
  <c r="G14" s="1"/>
  <c r="G15" s="1"/>
  <c r="G23" s="1"/>
  <c r="G60" s="1"/>
  <c r="E8"/>
  <c r="AE7"/>
  <c r="AC7"/>
  <c r="AA7"/>
  <c r="Y7"/>
  <c r="W7"/>
  <c r="U7"/>
  <c r="S7"/>
  <c r="Q7"/>
  <c r="O7"/>
  <c r="M7"/>
  <c r="K7"/>
  <c r="I7"/>
  <c r="G7"/>
  <c r="E7"/>
  <c r="AE6"/>
  <c r="AC6"/>
  <c r="AA6"/>
  <c r="Y6"/>
  <c r="W6"/>
  <c r="U6"/>
  <c r="S6"/>
  <c r="Q6"/>
  <c r="O6"/>
  <c r="M6"/>
  <c r="K6"/>
  <c r="I6"/>
  <c r="G6"/>
  <c r="E6"/>
  <c r="D60" l="1"/>
  <c r="H60"/>
  <c r="L60"/>
  <c r="P60"/>
  <c r="T60"/>
  <c r="X60"/>
  <c r="AD60"/>
  <c r="AE60" s="1"/>
  <c r="AE59"/>
  <c r="J22"/>
  <c r="J23" s="1"/>
  <c r="J60" s="1"/>
  <c r="N22"/>
  <c r="N23" s="1"/>
  <c r="N60" s="1"/>
  <c r="R22"/>
  <c r="R23" s="1"/>
  <c r="R60" s="1"/>
  <c r="F60"/>
  <c r="V60"/>
  <c r="Z60"/>
  <c r="AE15"/>
  <c r="K19"/>
  <c r="K22" s="1"/>
  <c r="K23" s="1"/>
  <c r="K60" s="1"/>
  <c r="M19"/>
  <c r="M22" s="1"/>
  <c r="M23" s="1"/>
  <c r="M60" s="1"/>
  <c r="O19"/>
  <c r="O22" s="1"/>
  <c r="O23" s="1"/>
  <c r="O60" s="1"/>
  <c r="Q19"/>
  <c r="Q22" s="1"/>
  <c r="Q23" s="1"/>
  <c r="Q60" s="1"/>
  <c r="S19"/>
  <c r="S22" s="1"/>
  <c r="S23" s="1"/>
  <c r="S60" s="1"/>
  <c r="W21"/>
  <c r="W22" s="1"/>
  <c r="W23" s="1"/>
  <c r="W60" s="1"/>
  <c r="Y21"/>
  <c r="Y22" s="1"/>
  <c r="Y23" s="1"/>
  <c r="Y60" s="1"/>
  <c r="AA21"/>
  <c r="AA22" s="1"/>
  <c r="AA23" s="1"/>
  <c r="AA60" s="1"/>
  <c r="AC21"/>
  <c r="AC22" s="1"/>
  <c r="AC23" s="1"/>
  <c r="AC60" s="1"/>
  <c r="AE21"/>
  <c r="AE33"/>
</calcChain>
</file>

<file path=xl/sharedStrings.xml><?xml version="1.0" encoding="utf-8"?>
<sst xmlns="http://schemas.openxmlformats.org/spreadsheetml/2006/main" count="114" uniqueCount="83">
  <si>
    <t xml:space="preserve"> All India Index Numbers of Area of Principal Crops</t>
  </si>
  <si>
    <t>(T.E. : 2007-08=100)</t>
  </si>
  <si>
    <t>Area: ('000 Hectares)</t>
  </si>
  <si>
    <t>Crops</t>
  </si>
  <si>
    <t xml:space="preserve">Weights 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</si>
  <si>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</si>
  <si>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</si>
  <si>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</si>
  <si>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</si>
  <si>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</si>
  <si>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</si>
  <si>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</si>
  <si>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</si>
  <si>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</si>
  <si>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</si>
  <si>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</si>
  <si>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 xml:space="preserve">2018-19 </t>
  </si>
  <si>
    <t>2019-20</t>
  </si>
  <si>
    <t>2020-21</t>
  </si>
  <si>
    <t>Area</t>
  </si>
  <si>
    <t>Index</t>
  </si>
  <si>
    <t xml:space="preserve">Rice </t>
  </si>
  <si>
    <t>Wheat</t>
  </si>
  <si>
    <t>Jowar</t>
  </si>
  <si>
    <t>Bajra</t>
  </si>
  <si>
    <t>Maize</t>
  </si>
  <si>
    <t>Ragi</t>
  </si>
  <si>
    <t>Small Millets</t>
  </si>
  <si>
    <t>Barley</t>
  </si>
  <si>
    <t>Coarse Cereals</t>
  </si>
  <si>
    <t>Cereals</t>
  </si>
  <si>
    <t>Tur</t>
  </si>
  <si>
    <t xml:space="preserve">Gram </t>
  </si>
  <si>
    <t>Urad</t>
  </si>
  <si>
    <t>Moong</t>
  </si>
  <si>
    <t>Lentil</t>
  </si>
  <si>
    <t>Other Pulses</t>
  </si>
  <si>
    <t>Total Pulses</t>
  </si>
  <si>
    <t>Foodgrains</t>
  </si>
  <si>
    <t>Groundnut</t>
  </si>
  <si>
    <t>Castor</t>
  </si>
  <si>
    <t xml:space="preserve">Sesamum </t>
  </si>
  <si>
    <t>Niger</t>
  </si>
  <si>
    <t xml:space="preserve">Soyabean </t>
  </si>
  <si>
    <t>Sunflower</t>
  </si>
  <si>
    <t xml:space="preserve">R &amp; M </t>
  </si>
  <si>
    <t>Linseed</t>
  </si>
  <si>
    <t>Safflower</t>
  </si>
  <si>
    <t>Total Oilseeds</t>
  </si>
  <si>
    <t>Sugarcane</t>
  </si>
  <si>
    <t xml:space="preserve">Cotton </t>
  </si>
  <si>
    <t xml:space="preserve">Jute </t>
  </si>
  <si>
    <t>Mesta</t>
  </si>
  <si>
    <t>Coconut</t>
  </si>
  <si>
    <t>Cotton seed</t>
  </si>
  <si>
    <t>Sannhamp</t>
  </si>
  <si>
    <t>NA</t>
  </si>
  <si>
    <t>Potato</t>
  </si>
  <si>
    <t>Tapioca</t>
  </si>
  <si>
    <t xml:space="preserve">Sweet potato  </t>
  </si>
  <si>
    <t>Onion</t>
  </si>
  <si>
    <t xml:space="preserve">Banana  </t>
  </si>
  <si>
    <t>Tobacco</t>
  </si>
  <si>
    <t>Guar seed</t>
  </si>
  <si>
    <t>Black pepper</t>
  </si>
  <si>
    <t xml:space="preserve">Dry chillies </t>
  </si>
  <si>
    <t xml:space="preserve">Dry ginger </t>
  </si>
  <si>
    <t xml:space="preserve">Turmeric </t>
  </si>
  <si>
    <t xml:space="preserve">Arecanut  </t>
  </si>
  <si>
    <t xml:space="preserve">Cardamom </t>
  </si>
  <si>
    <t>Coriander</t>
  </si>
  <si>
    <t xml:space="preserve">Garlic  </t>
  </si>
  <si>
    <t>Tea *</t>
  </si>
  <si>
    <t xml:space="preserve">Coffee </t>
  </si>
  <si>
    <t>Rubber *</t>
  </si>
  <si>
    <t>Non Foodgrains</t>
  </si>
  <si>
    <t>All Crops</t>
  </si>
  <si>
    <t>NA: Not Available</t>
  </si>
  <si>
    <t>T.E.    (2007-08)</t>
  </si>
  <si>
    <t>$ Production in 000 bales (of 170 Kgs each)</t>
  </si>
  <si>
    <t>&amp; - Horticultural Crops as per 1st Advance Estimate 2020-21</t>
  </si>
  <si>
    <t>$$ Production in 000 bales (of 180 Kgs each)</t>
  </si>
  <si>
    <t>* - 2019-20 Provisional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</si>
</sst>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4.5"/>
      <name val="Arial"/>
      <family val="2"/>
    </font>
    <font>
      <sz val="15"/>
      <name val="Arial"/>
      <family val="2"/>
    </font>
    <font>
      <b/>
      <sz val="14"/>
      <name val="Arial"/>
      <family val="2"/>
    </font>
    <font>
      <b/>
      <sz val="14.5"/>
      <name val="Arial"/>
      <family val="2"/>
    </font>
    <font>
      <b/>
      <sz val="15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20"/>
      <color theme="6" tint="-0.499984740745262"/>
      <name val="Arial"/>
      <family val="2"/>
    </font>
    <font>
      <b/>
      <sz val="14"/>
      <color rgb="FF00206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43">
    <xf numFmtId="0" fontId="0" fillId="0" borderId="0" xfId="0"/>
    <xf numFmtId="0" fontId="0" fillId="0" borderId="0" xfId="0" applyFill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/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right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left" vertical="center"/>
    </xf>
    <xf numFmtId="164" fontId="9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right" vertical="center"/>
    </xf>
    <xf numFmtId="164" fontId="10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vertical="center"/>
    </xf>
    <xf numFmtId="164" fontId="8" fillId="0" borderId="1" xfId="0" applyNumberFormat="1" applyFont="1" applyFill="1" applyBorder="1" applyAlignment="1">
      <alignment vertical="center"/>
    </xf>
    <xf numFmtId="164" fontId="9" fillId="0" borderId="1" xfId="0" applyNumberFormat="1" applyFont="1" applyFill="1" applyBorder="1" applyAlignment="1">
      <alignment horizontal="center" vertical="center"/>
    </xf>
    <xf numFmtId="0" fontId="11" fillId="0" borderId="0" xfId="0" applyFont="1" applyBorder="1"/>
    <xf numFmtId="0" fontId="11" fillId="0" borderId="0" xfId="0" applyFont="1"/>
    <xf numFmtId="0" fontId="12" fillId="0" borderId="0" xfId="0" applyFont="1" applyBorder="1"/>
    <xf numFmtId="2" fontId="0" fillId="0" borderId="0" xfId="0" applyNumberFormat="1"/>
    <xf numFmtId="164" fontId="0" fillId="0" borderId="0" xfId="0" applyNumberFormat="1"/>
    <xf numFmtId="164" fontId="1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4" fillId="0" borderId="2" xfId="0" applyFont="1" applyBorder="1" applyAlignment="1">
      <alignment horizontal="right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left"/>
    </xf>
    <xf numFmtId="164" fontId="5" fillId="0" borderId="6" xfId="0" applyNumberFormat="1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/>
    <xf numFmtId="0" fontId="5" fillId="0" borderId="0" xfId="0" applyFont="1" applyFill="1" applyBorder="1"/>
    <xf numFmtId="0" fontId="5" fillId="0" borderId="0" xfId="0" applyFont="1"/>
  </cellXfs>
  <cellStyles count="3">
    <cellStyle name="Normal" xfId="0" builtinId="0"/>
    <cellStyle name="Normal 10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7"/>
  <sheetViews>
    <sheetView tabSelected="1" view="pageBreakPreview" zoomScale="60" zoomScaleNormal="120" workbookViewId="0">
      <pane xSplit="1" ySplit="5" topLeftCell="B6" activePane="bottomRight" state="frozen"/>
      <selection activeCell="B6" sqref="B6"/>
      <selection pane="topRight" activeCell="B6" sqref="B6"/>
      <selection pane="bottomLeft" activeCell="B6" sqref="B6"/>
      <selection pane="bottomRight" sqref="A1:AE1"/>
    </sheetView>
  </sheetViews>
  <sheetFormatPr defaultRowHeight="15"/>
  <cols>
    <col min="1" max="1" width="21.7109375" customWidth="1"/>
    <col min="2" max="2" width="12.7109375" customWidth="1"/>
    <col min="3" max="3" width="16.5703125" customWidth="1"/>
    <col min="4" max="5" width="14.85546875" customWidth="1"/>
    <col min="6" max="6" width="14.28515625" customWidth="1"/>
    <col min="7" max="7" width="13.140625" customWidth="1"/>
    <col min="8" max="8" width="14.140625" customWidth="1"/>
    <col min="9" max="9" width="13.140625" customWidth="1"/>
    <col min="10" max="10" width="14.5703125" customWidth="1"/>
    <col min="11" max="11" width="13.140625" customWidth="1"/>
    <col min="12" max="12" width="13.5703125" customWidth="1"/>
    <col min="13" max="13" width="13.140625" customWidth="1"/>
    <col min="14" max="14" width="14.140625" customWidth="1"/>
    <col min="15" max="15" width="13.140625" customWidth="1"/>
    <col min="16" max="16" width="13.5703125" customWidth="1"/>
    <col min="17" max="17" width="13.140625" customWidth="1"/>
    <col min="18" max="18" width="13.85546875" style="1" customWidth="1"/>
    <col min="19" max="19" width="13.140625" style="1" customWidth="1"/>
    <col min="20" max="20" width="13.5703125" customWidth="1"/>
    <col min="21" max="21" width="13.140625" customWidth="1"/>
    <col min="22" max="22" width="14.140625" customWidth="1"/>
    <col min="23" max="23" width="13.140625" customWidth="1"/>
    <col min="24" max="24" width="13.85546875" customWidth="1"/>
    <col min="25" max="25" width="13.140625" customWidth="1"/>
    <col min="26" max="26" width="13.5703125" customWidth="1"/>
    <col min="27" max="27" width="13.140625" customWidth="1"/>
    <col min="28" max="28" width="14.42578125" style="2" customWidth="1"/>
    <col min="29" max="29" width="15.140625" style="3" customWidth="1"/>
    <col min="30" max="30" width="14.85546875" customWidth="1"/>
    <col min="31" max="31" width="14.140625" customWidth="1"/>
  </cols>
  <sheetData>
    <row r="1" spans="1:31" ht="57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</row>
    <row r="2" spans="1:31" ht="31.5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</row>
    <row r="3" spans="1:31" ht="24" customHeight="1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</row>
    <row r="4" spans="1:31" ht="46.5" customHeight="1">
      <c r="A4" s="5" t="s">
        <v>3</v>
      </c>
      <c r="B4" s="35" t="s">
        <v>4</v>
      </c>
      <c r="C4" s="31" t="s">
        <v>78</v>
      </c>
      <c r="D4" s="5" t="s">
        <v>5</v>
      </c>
      <c r="E4" s="5"/>
      <c r="F4" s="5" t="s">
        <v>6</v>
      </c>
      <c r="G4" s="5"/>
      <c r="H4" s="5" t="s">
        <v>7</v>
      </c>
      <c r="I4" s="5"/>
      <c r="J4" s="5" t="s">
        <v>8</v>
      </c>
      <c r="K4" s="5"/>
      <c r="L4" s="5" t="s">
        <v>9</v>
      </c>
      <c r="M4" s="5"/>
      <c r="N4" s="5" t="s">
        <v>10</v>
      </c>
      <c r="O4" s="5"/>
      <c r="P4" s="5" t="s">
        <v>11</v>
      </c>
      <c r="Q4" s="5"/>
      <c r="R4" s="6" t="s">
        <v>12</v>
      </c>
      <c r="S4" s="6"/>
      <c r="T4" s="5" t="s">
        <v>13</v>
      </c>
      <c r="U4" s="5"/>
      <c r="V4" s="5" t="s">
        <v>14</v>
      </c>
      <c r="W4" s="5"/>
      <c r="X4" s="5" t="s">
        <v>15</v>
      </c>
      <c r="Y4" s="5"/>
      <c r="Z4" s="5" t="s">
        <v>16</v>
      </c>
      <c r="AA4" s="5"/>
      <c r="AB4" s="5" t="s">
        <v>17</v>
      </c>
      <c r="AC4" s="5"/>
      <c r="AD4" s="7" t="s">
        <v>18</v>
      </c>
      <c r="AE4" s="7"/>
    </row>
    <row r="5" spans="1:31" ht="33.75" customHeight="1">
      <c r="A5" s="5"/>
      <c r="B5" s="36"/>
      <c r="C5" s="8" t="s">
        <v>19</v>
      </c>
      <c r="D5" s="8" t="s">
        <v>19</v>
      </c>
      <c r="E5" s="8" t="s">
        <v>20</v>
      </c>
      <c r="F5" s="8" t="s">
        <v>19</v>
      </c>
      <c r="G5" s="8" t="s">
        <v>20</v>
      </c>
      <c r="H5" s="8" t="s">
        <v>19</v>
      </c>
      <c r="I5" s="8" t="s">
        <v>20</v>
      </c>
      <c r="J5" s="8" t="s">
        <v>19</v>
      </c>
      <c r="K5" s="8" t="s">
        <v>20</v>
      </c>
      <c r="L5" s="8" t="s">
        <v>19</v>
      </c>
      <c r="M5" s="8" t="s">
        <v>20</v>
      </c>
      <c r="N5" s="8" t="s">
        <v>19</v>
      </c>
      <c r="O5" s="8" t="s">
        <v>20</v>
      </c>
      <c r="P5" s="8" t="s">
        <v>19</v>
      </c>
      <c r="Q5" s="8" t="s">
        <v>20</v>
      </c>
      <c r="R5" s="9" t="s">
        <v>19</v>
      </c>
      <c r="S5" s="9" t="s">
        <v>20</v>
      </c>
      <c r="T5" s="8" t="s">
        <v>19</v>
      </c>
      <c r="U5" s="8" t="s">
        <v>20</v>
      </c>
      <c r="V5" s="8" t="s">
        <v>19</v>
      </c>
      <c r="W5" s="8" t="s">
        <v>20</v>
      </c>
      <c r="X5" s="8" t="s">
        <v>19</v>
      </c>
      <c r="Y5" s="8" t="s">
        <v>20</v>
      </c>
      <c r="Z5" s="8" t="s">
        <v>19</v>
      </c>
      <c r="AA5" s="8" t="s">
        <v>20</v>
      </c>
      <c r="AB5" s="8" t="s">
        <v>19</v>
      </c>
      <c r="AC5" s="8" t="s">
        <v>20</v>
      </c>
      <c r="AD5" s="8" t="s">
        <v>19</v>
      </c>
      <c r="AE5" s="8" t="s">
        <v>20</v>
      </c>
    </row>
    <row r="6" spans="1:31" ht="28.5" customHeight="1">
      <c r="A6" s="10" t="s">
        <v>21</v>
      </c>
      <c r="B6" s="11">
        <v>16.888537883987091</v>
      </c>
      <c r="C6" s="12">
        <v>43795.933333333327</v>
      </c>
      <c r="D6" s="12">
        <v>43914.400000000001</v>
      </c>
      <c r="E6" s="13">
        <f t="shared" ref="E6:E13" si="0">D6/$C6*100</f>
        <v>100.27049695633843</v>
      </c>
      <c r="F6" s="14">
        <v>45537.4</v>
      </c>
      <c r="G6" s="13">
        <f t="shared" ref="G6:G13" si="1">F6/$C6*100</f>
        <v>103.97632048028815</v>
      </c>
      <c r="H6" s="14">
        <v>41918.400000000001</v>
      </c>
      <c r="I6" s="13">
        <f t="shared" ref="I6:I13" si="2">H6/$C6*100</f>
        <v>95.712996183816173</v>
      </c>
      <c r="J6" s="14">
        <v>42862.445</v>
      </c>
      <c r="K6" s="13">
        <f t="shared" ref="K6:K13" si="3">J6/$C6*100</f>
        <v>97.868550200246915</v>
      </c>
      <c r="L6" s="13">
        <v>44006.3</v>
      </c>
      <c r="M6" s="13">
        <f>L6/$C6*100</f>
        <v>100.48033379050416</v>
      </c>
      <c r="N6" s="13">
        <v>42753.9</v>
      </c>
      <c r="O6" s="13">
        <f>N6/$C6*100</f>
        <v>97.620707554278269</v>
      </c>
      <c r="P6" s="13">
        <v>44136</v>
      </c>
      <c r="Q6" s="13">
        <f>P6/$C6*100</f>
        <v>100.7764800080373</v>
      </c>
      <c r="R6" s="15">
        <v>44110.6</v>
      </c>
      <c r="S6" s="15">
        <f>R6/$C6*100</f>
        <v>100.71848375572164</v>
      </c>
      <c r="T6" s="13">
        <v>43499.199999999997</v>
      </c>
      <c r="U6" s="13">
        <f>T6/$C6*100</f>
        <v>99.322463729509138</v>
      </c>
      <c r="V6" s="13">
        <v>43993.4</v>
      </c>
      <c r="W6" s="13">
        <f>V6/$C6*100</f>
        <v>100.45087900094228</v>
      </c>
      <c r="X6" s="13">
        <v>43774.07</v>
      </c>
      <c r="Y6" s="13">
        <f t="shared" ref="Y6:Y13" si="4">X6/$C6*100</f>
        <v>99.950079078879483</v>
      </c>
      <c r="Z6" s="13">
        <v>44156.445609999995</v>
      </c>
      <c r="AA6" s="13">
        <f t="shared" ref="AA6:AA13" si="5">Z6/$C6*100</f>
        <v>100.82316381734073</v>
      </c>
      <c r="AB6" s="13">
        <v>43662.297100000003</v>
      </c>
      <c r="AC6" s="13">
        <f t="shared" ref="AC6:AE21" si="6">AB6/$C6*100</f>
        <v>99.694866113901</v>
      </c>
      <c r="AD6" s="16">
        <v>43982.7</v>
      </c>
      <c r="AE6" s="13">
        <f t="shared" si="6"/>
        <v>100.42644750882504</v>
      </c>
    </row>
    <row r="7" spans="1:31" ht="28.5" customHeight="1">
      <c r="A7" s="10" t="s">
        <v>22</v>
      </c>
      <c r="B7" s="11">
        <v>17.987106289683975</v>
      </c>
      <c r="C7" s="12">
        <v>27505.566666666666</v>
      </c>
      <c r="D7" s="12">
        <v>28038.6</v>
      </c>
      <c r="E7" s="13">
        <f t="shared" si="0"/>
        <v>101.93791075018754</v>
      </c>
      <c r="F7" s="14">
        <v>27752.400000000001</v>
      </c>
      <c r="G7" s="13">
        <f t="shared" si="1"/>
        <v>100.89739410325427</v>
      </c>
      <c r="H7" s="14">
        <v>28457.417000000005</v>
      </c>
      <c r="I7" s="13">
        <f t="shared" si="2"/>
        <v>103.46057343543794</v>
      </c>
      <c r="J7" s="14">
        <v>29068.587000000003</v>
      </c>
      <c r="K7" s="13">
        <f t="shared" si="3"/>
        <v>105.68256001512421</v>
      </c>
      <c r="L7" s="13">
        <v>29864.799999999999</v>
      </c>
      <c r="M7" s="13">
        <f t="shared" ref="M7:M13" si="7">L7/$C7*100</f>
        <v>108.57729405078003</v>
      </c>
      <c r="N7" s="13">
        <v>29995.3</v>
      </c>
      <c r="O7" s="13">
        <f t="shared" ref="O7:O58" si="8">N7/$C7*100</f>
        <v>109.05174346526219</v>
      </c>
      <c r="P7" s="13">
        <v>30473.200000000001</v>
      </c>
      <c r="Q7" s="13">
        <f t="shared" ref="Q7:Q58" si="9">P7/$C7*100</f>
        <v>110.78920994174513</v>
      </c>
      <c r="R7" s="15">
        <v>31465.599999999999</v>
      </c>
      <c r="S7" s="15">
        <f t="shared" ref="S7:S58" si="10">R7/$C7*100</f>
        <v>114.39720686842784</v>
      </c>
      <c r="T7" s="13">
        <v>30417.8</v>
      </c>
      <c r="U7" s="13">
        <f t="shared" ref="U7:U58" si="11">T7/$C7*100</f>
        <v>110.58779616732129</v>
      </c>
      <c r="V7" s="13">
        <v>30785.200000000001</v>
      </c>
      <c r="W7" s="13">
        <f t="shared" ref="W7:W58" si="12">V7/$C7*100</f>
        <v>111.9235257832657</v>
      </c>
      <c r="X7" s="13">
        <v>29650.6</v>
      </c>
      <c r="Y7" s="13">
        <f t="shared" si="4"/>
        <v>107.79854259804378</v>
      </c>
      <c r="Z7" s="13">
        <v>29318.786</v>
      </c>
      <c r="AA7" s="13">
        <f t="shared" si="5"/>
        <v>106.59219042933128</v>
      </c>
      <c r="AB7" s="13">
        <v>31357.017100000001</v>
      </c>
      <c r="AC7" s="13">
        <f t="shared" si="6"/>
        <v>114.00243986974759</v>
      </c>
      <c r="AD7" s="16">
        <v>31576.6</v>
      </c>
      <c r="AE7" s="13">
        <f t="shared" si="6"/>
        <v>114.80076154281498</v>
      </c>
    </row>
    <row r="8" spans="1:31" ht="28.5" customHeight="1">
      <c r="A8" s="10" t="s">
        <v>23</v>
      </c>
      <c r="B8" s="11">
        <v>1.5908274696853426</v>
      </c>
      <c r="C8" s="12">
        <v>8301.2666666666664</v>
      </c>
      <c r="D8" s="12">
        <v>7764</v>
      </c>
      <c r="E8" s="13">
        <f t="shared" si="0"/>
        <v>93.527895341273222</v>
      </c>
      <c r="F8" s="14">
        <v>7530.9</v>
      </c>
      <c r="G8" s="13">
        <f t="shared" si="1"/>
        <v>90.719890137248129</v>
      </c>
      <c r="H8" s="14">
        <v>7787.2</v>
      </c>
      <c r="I8" s="13">
        <f t="shared" si="2"/>
        <v>93.807370762694859</v>
      </c>
      <c r="J8" s="14">
        <v>7381.7280000000001</v>
      </c>
      <c r="K8" s="13">
        <f t="shared" si="3"/>
        <v>88.922911362924538</v>
      </c>
      <c r="L8" s="13">
        <v>6245.1</v>
      </c>
      <c r="M8" s="13">
        <f t="shared" si="7"/>
        <v>75.230687686216569</v>
      </c>
      <c r="N8" s="13">
        <v>6214.4</v>
      </c>
      <c r="O8" s="13">
        <f t="shared" si="8"/>
        <v>74.860864607007755</v>
      </c>
      <c r="P8" s="13">
        <v>5793.4</v>
      </c>
      <c r="Q8" s="13">
        <f t="shared" si="9"/>
        <v>69.789349416554899</v>
      </c>
      <c r="R8" s="15">
        <v>6161.4</v>
      </c>
      <c r="S8" s="15">
        <f t="shared" si="10"/>
        <v>74.222407825311791</v>
      </c>
      <c r="T8" s="13">
        <v>6077</v>
      </c>
      <c r="U8" s="13">
        <f t="shared" si="11"/>
        <v>73.205695516346907</v>
      </c>
      <c r="V8" s="13">
        <v>5624.4</v>
      </c>
      <c r="W8" s="13">
        <f t="shared" si="12"/>
        <v>67.753515527750778</v>
      </c>
      <c r="X8" s="13">
        <v>5024.45</v>
      </c>
      <c r="Y8" s="13">
        <f t="shared" si="4"/>
        <v>60.52630522249617</v>
      </c>
      <c r="Z8" s="13">
        <v>4093.2850000000008</v>
      </c>
      <c r="AA8" s="13">
        <f t="shared" si="5"/>
        <v>49.309161654044772</v>
      </c>
      <c r="AB8" s="13">
        <v>4823.7569999999996</v>
      </c>
      <c r="AC8" s="13">
        <f t="shared" si="6"/>
        <v>58.108686224592233</v>
      </c>
      <c r="AD8" s="16">
        <v>4099</v>
      </c>
      <c r="AE8" s="13">
        <f t="shared" si="6"/>
        <v>49.37800656927859</v>
      </c>
    </row>
    <row r="9" spans="1:31" ht="28.5" customHeight="1">
      <c r="A9" s="10" t="s">
        <v>24</v>
      </c>
      <c r="B9" s="11">
        <v>1.6391113254405694</v>
      </c>
      <c r="C9" s="12">
        <v>9553.4666666666653</v>
      </c>
      <c r="D9" s="12">
        <v>9571.2999999999993</v>
      </c>
      <c r="E9" s="13">
        <f t="shared" si="0"/>
        <v>100.18666871362578</v>
      </c>
      <c r="F9" s="14">
        <v>8752.5</v>
      </c>
      <c r="G9" s="13">
        <f t="shared" si="1"/>
        <v>91.615957907077373</v>
      </c>
      <c r="H9" s="14">
        <v>8904.23</v>
      </c>
      <c r="I9" s="13">
        <f t="shared" si="2"/>
        <v>93.204177192223426</v>
      </c>
      <c r="J9" s="14">
        <v>9612.3100000000013</v>
      </c>
      <c r="K9" s="13">
        <f t="shared" si="3"/>
        <v>100.61593697226839</v>
      </c>
      <c r="L9" s="13">
        <v>8776.7000000000007</v>
      </c>
      <c r="M9" s="13">
        <f t="shared" si="7"/>
        <v>91.869269096034969</v>
      </c>
      <c r="N9" s="13">
        <v>7297.4</v>
      </c>
      <c r="O9" s="13">
        <f t="shared" si="8"/>
        <v>76.384837615664821</v>
      </c>
      <c r="P9" s="13">
        <v>7810.7</v>
      </c>
      <c r="Q9" s="13">
        <f t="shared" si="9"/>
        <v>81.757756346736272</v>
      </c>
      <c r="R9" s="15">
        <v>7318</v>
      </c>
      <c r="S9" s="15">
        <f t="shared" si="10"/>
        <v>76.600466148413844</v>
      </c>
      <c r="T9" s="13">
        <v>7128.6</v>
      </c>
      <c r="U9" s="13">
        <f t="shared" si="11"/>
        <v>74.617939735663157</v>
      </c>
      <c r="V9" s="13">
        <v>7458.5</v>
      </c>
      <c r="W9" s="13">
        <f t="shared" si="12"/>
        <v>78.071136480998177</v>
      </c>
      <c r="X9" s="13">
        <v>7480.6</v>
      </c>
      <c r="Y9" s="13">
        <f t="shared" si="4"/>
        <v>78.302466120500782</v>
      </c>
      <c r="Z9" s="13">
        <v>7105.0329999999994</v>
      </c>
      <c r="AA9" s="13">
        <f t="shared" si="5"/>
        <v>74.371254413755565</v>
      </c>
      <c r="AB9" s="13">
        <v>7542.683</v>
      </c>
      <c r="AC9" s="13">
        <f t="shared" si="6"/>
        <v>78.952313994221996</v>
      </c>
      <c r="AD9" s="16">
        <v>7291.1</v>
      </c>
      <c r="AE9" s="13">
        <f t="shared" si="6"/>
        <v>76.318892967299846</v>
      </c>
    </row>
    <row r="10" spans="1:31" ht="28.5" customHeight="1">
      <c r="A10" s="10" t="s">
        <v>25</v>
      </c>
      <c r="B10" s="11">
        <v>2.9375301757024048</v>
      </c>
      <c r="C10" s="12">
        <v>7866.5333333333328</v>
      </c>
      <c r="D10" s="12">
        <v>8117.3</v>
      </c>
      <c r="E10" s="13">
        <f t="shared" si="0"/>
        <v>103.1877658943372</v>
      </c>
      <c r="F10" s="14">
        <v>8173.8</v>
      </c>
      <c r="G10" s="13">
        <f t="shared" si="1"/>
        <v>103.90599840675267</v>
      </c>
      <c r="H10" s="14">
        <v>8261.6</v>
      </c>
      <c r="I10" s="13">
        <f t="shared" si="2"/>
        <v>105.02211901896644</v>
      </c>
      <c r="J10" s="14">
        <v>8553.1735400000016</v>
      </c>
      <c r="K10" s="13">
        <f t="shared" si="3"/>
        <v>108.72862514618895</v>
      </c>
      <c r="L10" s="13">
        <v>8781.9</v>
      </c>
      <c r="M10" s="13">
        <f t="shared" si="7"/>
        <v>111.63621417312157</v>
      </c>
      <c r="N10" s="13">
        <v>8672.6</v>
      </c>
      <c r="O10" s="13">
        <f t="shared" si="8"/>
        <v>110.24678384379398</v>
      </c>
      <c r="P10" s="13">
        <v>9066.2999999999993</v>
      </c>
      <c r="Q10" s="13">
        <f t="shared" si="9"/>
        <v>115.25152968694385</v>
      </c>
      <c r="R10" s="15">
        <v>9185.4</v>
      </c>
      <c r="S10" s="15">
        <f t="shared" si="10"/>
        <v>116.76553839895591</v>
      </c>
      <c r="T10" s="13">
        <v>8806.1</v>
      </c>
      <c r="U10" s="13">
        <f t="shared" si="11"/>
        <v>111.94384650587298</v>
      </c>
      <c r="V10" s="13">
        <v>9633.2000000000007</v>
      </c>
      <c r="W10" s="13">
        <f t="shared" si="12"/>
        <v>122.45800776284345</v>
      </c>
      <c r="X10" s="13">
        <v>9380.07</v>
      </c>
      <c r="Y10" s="13">
        <f t="shared" si="4"/>
        <v>119.24019898642351</v>
      </c>
      <c r="Z10" s="13">
        <v>9027.1297300000006</v>
      </c>
      <c r="AA10" s="13">
        <f t="shared" si="5"/>
        <v>114.75359408634047</v>
      </c>
      <c r="AB10" s="13">
        <v>9569.0788000000011</v>
      </c>
      <c r="AC10" s="13">
        <f t="shared" si="6"/>
        <v>121.64289394735506</v>
      </c>
      <c r="AD10" s="16">
        <v>9702</v>
      </c>
      <c r="AE10" s="13">
        <f t="shared" si="6"/>
        <v>123.33259885760776</v>
      </c>
    </row>
    <row r="11" spans="1:31" ht="28.5" customHeight="1">
      <c r="A11" s="10" t="s">
        <v>26</v>
      </c>
      <c r="B11" s="11">
        <v>0.35774185553927212</v>
      </c>
      <c r="C11" s="12">
        <v>1366.1333333333332</v>
      </c>
      <c r="D11" s="12">
        <v>1387.1</v>
      </c>
      <c r="E11" s="13">
        <f t="shared" si="0"/>
        <v>101.53474526644544</v>
      </c>
      <c r="F11" s="14">
        <v>1381.4</v>
      </c>
      <c r="G11" s="13">
        <f t="shared" si="1"/>
        <v>101.117509271911</v>
      </c>
      <c r="H11" s="14">
        <v>1268</v>
      </c>
      <c r="I11" s="13">
        <f t="shared" si="2"/>
        <v>92.816708959593996</v>
      </c>
      <c r="J11" s="14">
        <v>1286.1499999999999</v>
      </c>
      <c r="K11" s="13">
        <f t="shared" si="3"/>
        <v>94.145276205348424</v>
      </c>
      <c r="L11" s="13">
        <v>1175.8</v>
      </c>
      <c r="M11" s="13">
        <f t="shared" si="7"/>
        <v>86.067733749756002</v>
      </c>
      <c r="N11" s="13">
        <v>1131</v>
      </c>
      <c r="O11" s="13">
        <f t="shared" si="8"/>
        <v>82.788405231309795</v>
      </c>
      <c r="P11" s="13">
        <v>1193.5999999999999</v>
      </c>
      <c r="Q11" s="13">
        <f t="shared" si="9"/>
        <v>87.370681241460076</v>
      </c>
      <c r="R11" s="15">
        <v>1208.0999999999999</v>
      </c>
      <c r="S11" s="15">
        <f t="shared" si="10"/>
        <v>88.432071052117905</v>
      </c>
      <c r="T11" s="13">
        <v>1138.3</v>
      </c>
      <c r="U11" s="13">
        <f t="shared" si="11"/>
        <v>83.322760101503036</v>
      </c>
      <c r="V11" s="13">
        <v>1016.1</v>
      </c>
      <c r="W11" s="13">
        <f t="shared" si="12"/>
        <v>74.377805973062678</v>
      </c>
      <c r="X11" s="13">
        <v>1194.29</v>
      </c>
      <c r="Y11" s="13">
        <f t="shared" si="4"/>
        <v>87.421188756587938</v>
      </c>
      <c r="Z11" s="13">
        <v>890.93970000000002</v>
      </c>
      <c r="AA11" s="13">
        <f t="shared" si="5"/>
        <v>65.216159964864346</v>
      </c>
      <c r="AB11" s="13">
        <v>1004.4559999999999</v>
      </c>
      <c r="AC11" s="13">
        <f t="shared" si="6"/>
        <v>73.525473355455787</v>
      </c>
      <c r="AD11" s="16">
        <v>1071.8</v>
      </c>
      <c r="AE11" s="13">
        <f t="shared" si="6"/>
        <v>78.455006831934412</v>
      </c>
    </row>
    <row r="12" spans="1:31" ht="28.5" customHeight="1">
      <c r="A12" s="10" t="s">
        <v>27</v>
      </c>
      <c r="B12" s="11">
        <v>8.0539740577643099E-2</v>
      </c>
      <c r="C12" s="12">
        <v>1037.9000000000001</v>
      </c>
      <c r="D12" s="12">
        <v>1039.2</v>
      </c>
      <c r="E12" s="13">
        <f t="shared" si="0"/>
        <v>100.12525291453898</v>
      </c>
      <c r="F12" s="14">
        <v>905.2</v>
      </c>
      <c r="G12" s="13">
        <f t="shared" si="1"/>
        <v>87.214567877444836</v>
      </c>
      <c r="H12" s="14">
        <v>830.5</v>
      </c>
      <c r="I12" s="13">
        <f t="shared" si="2"/>
        <v>80.017342711243856</v>
      </c>
      <c r="J12" s="14">
        <v>799.9</v>
      </c>
      <c r="K12" s="13">
        <f t="shared" si="3"/>
        <v>77.069081799788023</v>
      </c>
      <c r="L12" s="13">
        <v>798.8</v>
      </c>
      <c r="M12" s="13">
        <f t="shared" si="7"/>
        <v>76.963098564408895</v>
      </c>
      <c r="N12" s="13">
        <v>754.1</v>
      </c>
      <c r="O12" s="13">
        <f t="shared" si="8"/>
        <v>72.656325272184219</v>
      </c>
      <c r="P12" s="13">
        <v>682.3</v>
      </c>
      <c r="Q12" s="13">
        <f t="shared" si="9"/>
        <v>65.738510453800941</v>
      </c>
      <c r="R12" s="15">
        <v>589.6</v>
      </c>
      <c r="S12" s="15">
        <f t="shared" si="10"/>
        <v>56.807014163214177</v>
      </c>
      <c r="T12" s="13">
        <v>649.9</v>
      </c>
      <c r="U12" s="13">
        <f t="shared" si="11"/>
        <v>62.616822429906534</v>
      </c>
      <c r="V12" s="13">
        <v>619.1</v>
      </c>
      <c r="W12" s="13">
        <f t="shared" si="12"/>
        <v>59.649291839290875</v>
      </c>
      <c r="X12" s="13">
        <v>546.27</v>
      </c>
      <c r="Y12" s="13">
        <f t="shared" si="4"/>
        <v>52.632238173234413</v>
      </c>
      <c r="Z12" s="13">
        <v>453.75049999999987</v>
      </c>
      <c r="AA12" s="13">
        <f t="shared" si="5"/>
        <v>43.718132768089397</v>
      </c>
      <c r="AB12" s="13">
        <v>458.35399999999998</v>
      </c>
      <c r="AC12" s="13">
        <f t="shared" si="6"/>
        <v>44.161672608151072</v>
      </c>
      <c r="AD12" s="16">
        <v>409.9</v>
      </c>
      <c r="AE12" s="13">
        <f t="shared" si="6"/>
        <v>39.49320743809615</v>
      </c>
    </row>
    <row r="13" spans="1:31" ht="28.5" customHeight="1">
      <c r="A13" s="10" t="s">
        <v>28</v>
      </c>
      <c r="B13" s="11">
        <v>0.25300982239190617</v>
      </c>
      <c r="C13" s="12">
        <v>626.23333333333323</v>
      </c>
      <c r="D13" s="12">
        <v>602.6</v>
      </c>
      <c r="E13" s="13">
        <f t="shared" si="0"/>
        <v>96.226113802097217</v>
      </c>
      <c r="F13" s="14">
        <v>705.7</v>
      </c>
      <c r="G13" s="13">
        <f t="shared" si="1"/>
        <v>112.68962580507799</v>
      </c>
      <c r="H13" s="14">
        <v>623.79999999999995</v>
      </c>
      <c r="I13" s="13">
        <f t="shared" si="2"/>
        <v>99.611433438015666</v>
      </c>
      <c r="J13" s="14">
        <v>705.35399999999993</v>
      </c>
      <c r="K13" s="13">
        <f t="shared" si="3"/>
        <v>112.63437483366158</v>
      </c>
      <c r="L13" s="13">
        <v>643.4</v>
      </c>
      <c r="M13" s="13">
        <f t="shared" si="7"/>
        <v>102.74125725235537</v>
      </c>
      <c r="N13" s="13">
        <v>695.1</v>
      </c>
      <c r="O13" s="13">
        <f t="shared" si="8"/>
        <v>110.99696598711877</v>
      </c>
      <c r="P13" s="13">
        <v>673.5</v>
      </c>
      <c r="Q13" s="13">
        <f t="shared" si="9"/>
        <v>107.54777239580562</v>
      </c>
      <c r="R13" s="15">
        <v>707.5</v>
      </c>
      <c r="S13" s="15">
        <f t="shared" si="10"/>
        <v>112.9770586043541</v>
      </c>
      <c r="T13" s="13">
        <v>589.4</v>
      </c>
      <c r="U13" s="13">
        <f t="shared" si="11"/>
        <v>94.118273274072507</v>
      </c>
      <c r="V13" s="13">
        <v>656.3</v>
      </c>
      <c r="W13" s="13">
        <f t="shared" si="12"/>
        <v>104.80119231383405</v>
      </c>
      <c r="X13" s="13">
        <v>660.8</v>
      </c>
      <c r="Y13" s="13">
        <f t="shared" si="4"/>
        <v>105.51977431202428</v>
      </c>
      <c r="Z13" s="13">
        <v>575.596</v>
      </c>
      <c r="AA13" s="13">
        <f t="shared" si="5"/>
        <v>91.913983073401837</v>
      </c>
      <c r="AB13" s="13">
        <v>589.57000000000005</v>
      </c>
      <c r="AC13" s="13">
        <f t="shared" si="6"/>
        <v>94.145419705115259</v>
      </c>
      <c r="AD13" s="16">
        <v>691.9</v>
      </c>
      <c r="AE13" s="13">
        <f t="shared" si="6"/>
        <v>110.48597434396126</v>
      </c>
    </row>
    <row r="14" spans="1:31" ht="28.5" customHeight="1">
      <c r="A14" s="17" t="s">
        <v>29</v>
      </c>
      <c r="B14" s="18">
        <v>6.8587603893371369</v>
      </c>
      <c r="C14" s="19">
        <v>28751.533333333336</v>
      </c>
      <c r="D14" s="19">
        <f>SUM(D8:D13)</f>
        <v>28481.499999999996</v>
      </c>
      <c r="E14" s="20">
        <f>(E8*$B8+E9*$B9+E10*$B10+E11*$B11+E12*$B12+E13*$B13)/$B14</f>
        <v>99.851055827947306</v>
      </c>
      <c r="F14" s="19">
        <f>SUM(F8:F13)</f>
        <v>27449.500000000004</v>
      </c>
      <c r="G14" s="20">
        <f>(G8*$B8+G9*$B9+G10*$B10+G11*$B11+G12*$B12+G13*$B13)/$B14</f>
        <v>97.893088749699885</v>
      </c>
      <c r="H14" s="19">
        <f>SUM(H8:H13)</f>
        <v>27675.329999999998</v>
      </c>
      <c r="I14" s="20">
        <f>(I8*$B8+I9*$B9+I10*$B10+I11*$B11+I12*$B12+I13*$B13)/$B14</f>
        <v>98.466871398663116</v>
      </c>
      <c r="J14" s="19">
        <f>SUM(J8:J13)</f>
        <v>28338.615540000006</v>
      </c>
      <c r="K14" s="20">
        <f>(K8*$B8+K9*$B9+K10*$B10+K11*$B11+K12*$B12+K13*$B13)/$B14</f>
        <v>101.20776097192193</v>
      </c>
      <c r="L14" s="19">
        <f>SUM(L8:L13)</f>
        <v>26421.7</v>
      </c>
      <c r="M14" s="20">
        <f>(M8*$B8+M9*$B9+M10*$B10+M11*$B11+M12*$B12+M13*$B13)/$B14</f>
        <v>96.399477498629665</v>
      </c>
      <c r="N14" s="20">
        <f>SUM(N8:N13)</f>
        <v>24764.6</v>
      </c>
      <c r="O14" s="20">
        <f>(O8*$B8+O9*$B9+O10*$B10+O11*$B11+O12*$B12+O13*$B13)/$B14</f>
        <v>92.101066759835817</v>
      </c>
      <c r="P14" s="20">
        <f>SUM(P8:P13)</f>
        <v>25219.799999999996</v>
      </c>
      <c r="Q14" s="20">
        <f>(Q8*$B8+Q9*$B9+Q10*$B10+Q11*$B11+Q12*$B12+Q13*$B13)/$B14</f>
        <v>94.382810160417364</v>
      </c>
      <c r="R14" s="21">
        <f>SUM(R8:R13)</f>
        <v>25169.999999999996</v>
      </c>
      <c r="S14" s="21">
        <f>(S8*$B8+S9*$B9+S10*$B10+S11*$B11+S12*$B12+S13*$B13)/$B14</f>
        <v>94.977718025738369</v>
      </c>
      <c r="T14" s="20">
        <f>SUM(T8:T13)</f>
        <v>24389.300000000003</v>
      </c>
      <c r="U14" s="20">
        <f>(U8*$B8+U9*$B9+U10*$B10+U11*$B11+U12*$B12+U13*$B13)/$B14</f>
        <v>91.309094072156512</v>
      </c>
      <c r="V14" s="20">
        <f>SUM(V8:V13)</f>
        <v>25007.599999999995</v>
      </c>
      <c r="W14" s="20">
        <f>(W8*$B8+W9*$B9+W10*$B10+W11*$B11+W12*$B12+W13*$B13)/$B14</f>
        <v>95.265531597338978</v>
      </c>
      <c r="X14" s="20">
        <f>SUM(X8:X13)</f>
        <v>24286.48</v>
      </c>
      <c r="Y14" s="20">
        <f>(Y8*$B8+Y9*$B9+Y10*$B10+Y11*$B11+Y12*$B12+Y13*$B13)/$B14</f>
        <v>92.890808101366105</v>
      </c>
      <c r="Z14" s="20">
        <f>SUM(Z8:Z13)</f>
        <v>22145.733929999999</v>
      </c>
      <c r="AA14" s="20">
        <f>(AA8*$B8+AA9*$B9+AA10*$B10+AA11*$B11+AA12*$B12+AA13*$B13)/$B14</f>
        <v>85.663295404947505</v>
      </c>
      <c r="AB14" s="20">
        <f>SUM(AB8:AB13)</f>
        <v>23987.898799999995</v>
      </c>
      <c r="AC14" s="20">
        <f>(AC8*$B8+AC9*$B9+AC10*$B10+AC11*$B11+AC12*$B12+AC13*$B13)/$B14</f>
        <v>92.270583437583028</v>
      </c>
      <c r="AD14" s="22">
        <v>23266.1</v>
      </c>
      <c r="AE14" s="13">
        <f t="shared" si="6"/>
        <v>80.921249417422359</v>
      </c>
    </row>
    <row r="15" spans="1:31" ht="28.5" customHeight="1">
      <c r="A15" s="17" t="s">
        <v>30</v>
      </c>
      <c r="B15" s="18">
        <v>41.734404563008205</v>
      </c>
      <c r="C15" s="19">
        <v>100053.03333333333</v>
      </c>
      <c r="D15" s="19">
        <f>SUM(D14+D6+D7)</f>
        <v>100434.5</v>
      </c>
      <c r="E15" s="20">
        <f>(E14*$B14+E6*$B6+E7*$B7)/$B15</f>
        <v>100.92020319333156</v>
      </c>
      <c r="F15" s="19">
        <f>SUM(F14+F6+F7)</f>
        <v>100739.30000000002</v>
      </c>
      <c r="G15" s="20">
        <f>(G14*$B14+G6*$B6+G7*$B7)/$B15</f>
        <v>101.64959734019556</v>
      </c>
      <c r="H15" s="19">
        <f>SUM(H14+H6+H7)</f>
        <v>98051.146999999997</v>
      </c>
      <c r="I15" s="20">
        <f>(I14*$B14+I6*$B6+I7*$B7)/$B15</f>
        <v>99.504703946516344</v>
      </c>
      <c r="J15" s="19">
        <f>SUM(J14+J6+J7)</f>
        <v>100269.64754000001</v>
      </c>
      <c r="K15" s="20">
        <f>(K14*$B14+K6*$B6+K7*$B7)/$B15</f>
        <v>101.78508557130918</v>
      </c>
      <c r="L15" s="19">
        <f>SUM(L14+L6+L7)</f>
        <v>100292.8</v>
      </c>
      <c r="M15" s="20">
        <f>(M14*$B14+M6*$B6+M7*$B7)/$B15</f>
        <v>103.29938130220448</v>
      </c>
      <c r="N15" s="20">
        <f>SUM(N14+N6+N7)</f>
        <v>97513.8</v>
      </c>
      <c r="O15" s="20">
        <f>(O14*$B14+O6*$B6+O7*$B7)/$B15</f>
        <v>101.6402536828089</v>
      </c>
      <c r="P15" s="20">
        <f>SUM(P14+P6+P7)</f>
        <v>99828.999999999985</v>
      </c>
      <c r="Q15" s="20">
        <f>(Q14*$B14+Q6*$B6+Q7*$B7)/$B15</f>
        <v>104.04110998181467</v>
      </c>
      <c r="R15" s="21">
        <f>SUM(R14+R6+R7)</f>
        <v>100746.19999999998</v>
      </c>
      <c r="S15" s="21">
        <f>(S14*$B14+S6*$B6+S7*$B7)/$B15</f>
        <v>105.67041998450183</v>
      </c>
      <c r="T15" s="20">
        <f>SUM(T14+T6+T7)</f>
        <v>98306.3</v>
      </c>
      <c r="U15" s="20">
        <f>(U14*$B14+U6*$B6+U7*$B7)/$B15</f>
        <v>102.86076626677533</v>
      </c>
      <c r="V15" s="20">
        <f>SUM(V14+V6+V7)</f>
        <v>99786.2</v>
      </c>
      <c r="W15" s="21">
        <f>(W14*$B14+W6*$B6+W7*$B7)/$B15</f>
        <v>104.54329779807667</v>
      </c>
      <c r="X15" s="20">
        <f>SUM(X14+X6+X7)</f>
        <v>97711.15</v>
      </c>
      <c r="Y15" s="20">
        <f>(Y14*$B14+Y6*$B6+Y7*$B7)/$B15</f>
        <v>102.17254517952111</v>
      </c>
      <c r="Z15" s="20">
        <f>SUM(Z14+Z6+Z7)</f>
        <v>95620.965540000005</v>
      </c>
      <c r="AA15" s="20">
        <f>(AA14*$B14+AA6*$B6+AA7*$B7)/$B15</f>
        <v>100.81813654742292</v>
      </c>
      <c r="AB15" s="20">
        <f>SUM(AB14+AB6+AB7)</f>
        <v>99007.212999999989</v>
      </c>
      <c r="AC15" s="20">
        <f>(AC14*$B14+AC6*$B6+AC7*$B7)/$B15</f>
        <v>104.64115625786788</v>
      </c>
      <c r="AD15" s="22">
        <f>SUM(AD14+AD6+AD7)</f>
        <v>98825.4</v>
      </c>
      <c r="AE15" s="13">
        <f t="shared" si="6"/>
        <v>98.773017376451349</v>
      </c>
    </row>
    <row r="16" spans="1:31" ht="28.5" customHeight="1">
      <c r="A16" s="10" t="s">
        <v>31</v>
      </c>
      <c r="B16" s="11">
        <v>1.6936883453088132</v>
      </c>
      <c r="C16" s="12">
        <v>3622.7</v>
      </c>
      <c r="D16" s="12">
        <v>3725.8</v>
      </c>
      <c r="E16" s="13">
        <f t="shared" ref="E16:E21" si="13">D16/$C16*100</f>
        <v>102.84594363320177</v>
      </c>
      <c r="F16" s="14">
        <v>3377.9</v>
      </c>
      <c r="G16" s="13">
        <f t="shared" ref="G16:G21" si="14">F16/$C16*100</f>
        <v>93.242609103707181</v>
      </c>
      <c r="H16" s="14">
        <v>3465.717000000001</v>
      </c>
      <c r="I16" s="13">
        <f t="shared" ref="I16:I21" si="15">H16/$C16*100</f>
        <v>95.666685069147348</v>
      </c>
      <c r="J16" s="14">
        <v>4366.6940000000004</v>
      </c>
      <c r="K16" s="13">
        <f t="shared" ref="K16:K21" si="16">J16/$C16*100</f>
        <v>120.53700278797584</v>
      </c>
      <c r="L16" s="13">
        <v>4007.4</v>
      </c>
      <c r="M16" s="13">
        <f t="shared" ref="M16:M21" si="17">L16/$C16*100</f>
        <v>110.61915146161702</v>
      </c>
      <c r="N16" s="13">
        <v>3892.9</v>
      </c>
      <c r="O16" s="13">
        <f t="shared" si="8"/>
        <v>107.45852540922517</v>
      </c>
      <c r="P16" s="13">
        <v>3904.4</v>
      </c>
      <c r="Q16" s="13">
        <f t="shared" si="9"/>
        <v>107.77596820051343</v>
      </c>
      <c r="R16" s="15">
        <v>3853.5</v>
      </c>
      <c r="S16" s="15">
        <f t="shared" si="10"/>
        <v>106.3709388025506</v>
      </c>
      <c r="T16" s="13">
        <v>3963.3</v>
      </c>
      <c r="U16" s="13">
        <f t="shared" si="11"/>
        <v>109.401827366329</v>
      </c>
      <c r="V16" s="13">
        <v>5337.9</v>
      </c>
      <c r="W16" s="13">
        <f t="shared" si="12"/>
        <v>147.34590222762029</v>
      </c>
      <c r="X16" s="13">
        <v>4438.3100000000004</v>
      </c>
      <c r="Y16" s="13">
        <f t="shared" ref="Y16:Y21" si="18">X16/$C16*100</f>
        <v>122.51387086979327</v>
      </c>
      <c r="Z16" s="13">
        <v>4549.5418</v>
      </c>
      <c r="AA16" s="13">
        <f t="shared" ref="AA16:AA21" si="19">Z16/$C16*100</f>
        <v>125.58428244127309</v>
      </c>
      <c r="AB16" s="13">
        <v>4532.47</v>
      </c>
      <c r="AC16" s="13">
        <f t="shared" ref="AC16:AC21" si="20">AB16/$C16*100</f>
        <v>125.11303723741962</v>
      </c>
      <c r="AD16" s="16">
        <v>4548.3999999999996</v>
      </c>
      <c r="AE16" s="13">
        <f t="shared" si="6"/>
        <v>125.55276451265631</v>
      </c>
    </row>
    <row r="17" spans="1:31" ht="28.5" customHeight="1">
      <c r="A17" s="10" t="s">
        <v>32</v>
      </c>
      <c r="B17" s="11">
        <v>3.4727736489999939</v>
      </c>
      <c r="C17" s="12">
        <v>7321.333333333333</v>
      </c>
      <c r="D17" s="12">
        <v>7543.7</v>
      </c>
      <c r="E17" s="13">
        <f t="shared" si="13"/>
        <v>103.03724276088144</v>
      </c>
      <c r="F17" s="14">
        <v>7892.5</v>
      </c>
      <c r="G17" s="13">
        <f t="shared" si="14"/>
        <v>107.801402294664</v>
      </c>
      <c r="H17" s="14">
        <v>8169.15</v>
      </c>
      <c r="I17" s="13">
        <f t="shared" si="15"/>
        <v>111.58008559460937</v>
      </c>
      <c r="J17" s="14">
        <v>9185.5910000000003</v>
      </c>
      <c r="K17" s="13">
        <f t="shared" si="16"/>
        <v>125.46336277545073</v>
      </c>
      <c r="L17" s="13">
        <v>8299.1</v>
      </c>
      <c r="M17" s="13">
        <f t="shared" si="17"/>
        <v>113.35503551265708</v>
      </c>
      <c r="N17" s="13">
        <v>8521.7999999999993</v>
      </c>
      <c r="O17" s="13">
        <f t="shared" si="8"/>
        <v>116.39683117829173</v>
      </c>
      <c r="P17" s="13">
        <v>9927.4</v>
      </c>
      <c r="Q17" s="13">
        <f t="shared" si="9"/>
        <v>135.59551994172284</v>
      </c>
      <c r="R17" s="15">
        <v>8251.1</v>
      </c>
      <c r="S17" s="15">
        <f t="shared" si="10"/>
        <v>112.69941722819159</v>
      </c>
      <c r="T17" s="13">
        <v>8399</v>
      </c>
      <c r="U17" s="13">
        <f t="shared" si="11"/>
        <v>114.71954106720088</v>
      </c>
      <c r="V17" s="13">
        <v>9626.2000000000007</v>
      </c>
      <c r="W17" s="13">
        <f t="shared" si="12"/>
        <v>131.48151520670189</v>
      </c>
      <c r="X17" s="13">
        <v>10560.43</v>
      </c>
      <c r="Y17" s="13">
        <f t="shared" si="18"/>
        <v>144.24189582953926</v>
      </c>
      <c r="Z17" s="13">
        <v>9547.0308999999997</v>
      </c>
      <c r="AA17" s="13">
        <f t="shared" si="19"/>
        <v>130.40016709160446</v>
      </c>
      <c r="AB17" s="13">
        <v>9698.7489999999998</v>
      </c>
      <c r="AC17" s="13">
        <f t="shared" si="20"/>
        <v>132.47244126752869</v>
      </c>
      <c r="AD17" s="16">
        <v>10715</v>
      </c>
      <c r="AE17" s="13">
        <f t="shared" si="6"/>
        <v>146.35312329266071</v>
      </c>
    </row>
    <row r="18" spans="1:31" ht="28.5" customHeight="1">
      <c r="A18" s="10" t="s">
        <v>33</v>
      </c>
      <c r="B18" s="11">
        <v>1.1054390613989975</v>
      </c>
      <c r="C18" s="12">
        <v>3097.9666666666667</v>
      </c>
      <c r="D18" s="12">
        <v>3226.4</v>
      </c>
      <c r="E18" s="13">
        <f>D18/$C18*100</f>
        <v>104.14572999494291</v>
      </c>
      <c r="F18" s="14">
        <v>2706.64</v>
      </c>
      <c r="G18" s="13">
        <f>F18/$C18*100</f>
        <v>87.36827381400704</v>
      </c>
      <c r="H18" s="14">
        <v>2994.0848131868133</v>
      </c>
      <c r="I18" s="13">
        <f>H18/$C18*100</f>
        <v>96.646773039955676</v>
      </c>
      <c r="J18" s="14">
        <f>743.2+2523.6</f>
        <v>3266.8</v>
      </c>
      <c r="K18" s="13">
        <f>J18/$C18*100</f>
        <v>105.44981116646403</v>
      </c>
      <c r="L18" s="13">
        <f>2375.2+858.7</f>
        <v>3233.8999999999996</v>
      </c>
      <c r="M18" s="13">
        <f>L18/$C18*100</f>
        <v>104.38782427183419</v>
      </c>
      <c r="N18" s="13">
        <f>2462.5+690.3</f>
        <v>3152.8</v>
      </c>
      <c r="O18" s="13">
        <f>N18/$C18*100</f>
        <v>101.76997815771635</v>
      </c>
      <c r="P18" s="13">
        <f>715.8+2346.2</f>
        <v>3062</v>
      </c>
      <c r="Q18" s="13">
        <f>P18/$C18*100</f>
        <v>98.839023445485751</v>
      </c>
      <c r="R18" s="15">
        <f>2484.8+761.3</f>
        <v>3246.1000000000004</v>
      </c>
      <c r="S18" s="15">
        <f>R18/$C18*100</f>
        <v>104.78163096224407</v>
      </c>
      <c r="T18" s="13">
        <v>3623.9</v>
      </c>
      <c r="U18" s="13">
        <f>T18/$C18*100</f>
        <v>116.97672667018151</v>
      </c>
      <c r="V18" s="13">
        <v>4478.2</v>
      </c>
      <c r="W18" s="13">
        <f>V18/$C18*100</f>
        <v>144.55287876994586</v>
      </c>
      <c r="X18" s="13">
        <v>5279.09</v>
      </c>
      <c r="Y18" s="13">
        <f>X18/$C18*100</f>
        <v>170.40499682587503</v>
      </c>
      <c r="Z18" s="13">
        <v>5602.4821999999995</v>
      </c>
      <c r="AA18" s="13">
        <f>Z18/$C18*100</f>
        <v>180.84385026737965</v>
      </c>
      <c r="AB18" s="13">
        <v>4533.3428999999996</v>
      </c>
      <c r="AC18" s="13">
        <f t="shared" si="20"/>
        <v>146.33284950343773</v>
      </c>
      <c r="AD18" s="16">
        <v>4113.8</v>
      </c>
      <c r="AE18" s="13">
        <f t="shared" si="6"/>
        <v>132.79032483672086</v>
      </c>
    </row>
    <row r="19" spans="1:31" ht="28.5" customHeight="1">
      <c r="A19" s="10" t="s">
        <v>34</v>
      </c>
      <c r="B19" s="11">
        <v>0.89704021328023942</v>
      </c>
      <c r="C19" s="12">
        <v>3343.3</v>
      </c>
      <c r="D19" s="12">
        <v>3726.7</v>
      </c>
      <c r="E19" s="13">
        <f t="shared" si="13"/>
        <v>111.46771154248796</v>
      </c>
      <c r="F19" s="14">
        <v>2842.672</v>
      </c>
      <c r="G19" s="13">
        <f t="shared" si="14"/>
        <v>85.025932461938808</v>
      </c>
      <c r="H19" s="14">
        <v>3070.0631098901099</v>
      </c>
      <c r="I19" s="13">
        <f t="shared" si="15"/>
        <v>91.827329581255341</v>
      </c>
      <c r="J19" s="14">
        <f>2847.6+762.6</f>
        <v>3610.2</v>
      </c>
      <c r="K19" s="13">
        <f t="shared" si="16"/>
        <v>107.98313043998445</v>
      </c>
      <c r="L19" s="13">
        <f>2609.4+777.7</f>
        <v>3387.1000000000004</v>
      </c>
      <c r="M19" s="13">
        <f t="shared" si="17"/>
        <v>101.31008285227172</v>
      </c>
      <c r="N19" s="13">
        <f>1974.9+743.8</f>
        <v>2718.7</v>
      </c>
      <c r="O19" s="13">
        <f t="shared" si="8"/>
        <v>81.317859599796591</v>
      </c>
      <c r="P19" s="13">
        <f>2337.6+1044.9</f>
        <v>3382.5</v>
      </c>
      <c r="Q19" s="13">
        <f t="shared" si="9"/>
        <v>101.17249424221578</v>
      </c>
      <c r="R19" s="15">
        <f>994.3+2024.7</f>
        <v>3019</v>
      </c>
      <c r="S19" s="15">
        <f t="shared" si="10"/>
        <v>90.300002991056743</v>
      </c>
      <c r="T19" s="13">
        <v>3827.7</v>
      </c>
      <c r="U19" s="13">
        <f t="shared" si="11"/>
        <v>114.48867885023776</v>
      </c>
      <c r="V19" s="13">
        <v>4326.8</v>
      </c>
      <c r="W19" s="13">
        <f t="shared" si="12"/>
        <v>129.4170430413065</v>
      </c>
      <c r="X19" s="13">
        <v>4242.29</v>
      </c>
      <c r="Y19" s="13">
        <f t="shared" si="18"/>
        <v>126.88930099003977</v>
      </c>
      <c r="Z19" s="13">
        <v>4754.9587999999994</v>
      </c>
      <c r="AA19" s="13">
        <f t="shared" si="19"/>
        <v>142.22351568809256</v>
      </c>
      <c r="AB19" s="13">
        <v>4580.5446999999995</v>
      </c>
      <c r="AC19" s="13">
        <f t="shared" si="20"/>
        <v>137.00669099392812</v>
      </c>
      <c r="AD19" s="16">
        <v>4742.7</v>
      </c>
      <c r="AE19" s="13">
        <f t="shared" si="6"/>
        <v>141.85684802440701</v>
      </c>
    </row>
    <row r="20" spans="1:31" ht="28.5" customHeight="1">
      <c r="A20" s="10" t="s">
        <v>35</v>
      </c>
      <c r="B20" s="11">
        <v>0.55276543685226365</v>
      </c>
      <c r="C20" s="12">
        <v>1427.1666666666667</v>
      </c>
      <c r="D20" s="12">
        <v>1305.5999999999999</v>
      </c>
      <c r="E20" s="13">
        <f t="shared" si="13"/>
        <v>91.481957257970322</v>
      </c>
      <c r="F20" s="14">
        <v>1375.9449999999999</v>
      </c>
      <c r="G20" s="13">
        <f t="shared" si="14"/>
        <v>96.410954104869788</v>
      </c>
      <c r="H20" s="14">
        <v>1479.8050087912088</v>
      </c>
      <c r="I20" s="13">
        <f t="shared" si="15"/>
        <v>103.68831078765915</v>
      </c>
      <c r="J20" s="14">
        <v>1597.4377931034483</v>
      </c>
      <c r="K20" s="13">
        <f t="shared" si="16"/>
        <v>111.93071071611223</v>
      </c>
      <c r="L20" s="13">
        <v>1562.4</v>
      </c>
      <c r="M20" s="13">
        <f t="shared" si="17"/>
        <v>109.47565105687261</v>
      </c>
      <c r="N20" s="13">
        <v>1423.4</v>
      </c>
      <c r="O20" s="13">
        <f t="shared" si="8"/>
        <v>99.736073805909143</v>
      </c>
      <c r="P20" s="13">
        <v>1341.2</v>
      </c>
      <c r="Q20" s="13">
        <f t="shared" si="9"/>
        <v>93.976410136634357</v>
      </c>
      <c r="R20" s="15">
        <v>1468.8</v>
      </c>
      <c r="S20" s="15">
        <f t="shared" si="10"/>
        <v>102.91720191521662</v>
      </c>
      <c r="T20" s="13">
        <v>1275.9000000000001</v>
      </c>
      <c r="U20" s="13">
        <f t="shared" si="11"/>
        <v>89.400910895714119</v>
      </c>
      <c r="V20" s="13">
        <v>1461.1412186379901</v>
      </c>
      <c r="W20" s="13">
        <f t="shared" si="12"/>
        <v>102.38055952152212</v>
      </c>
      <c r="X20" s="13">
        <v>1549.21</v>
      </c>
      <c r="Y20" s="13">
        <f t="shared" si="18"/>
        <v>108.55144225154736</v>
      </c>
      <c r="Z20" s="13">
        <v>1362.7180000000001</v>
      </c>
      <c r="AA20" s="13">
        <f t="shared" si="19"/>
        <v>95.484152750204359</v>
      </c>
      <c r="AB20" s="13">
        <v>1302.693</v>
      </c>
      <c r="AC20" s="13">
        <f t="shared" si="20"/>
        <v>91.278266962513129</v>
      </c>
      <c r="AD20" s="16">
        <v>1498</v>
      </c>
      <c r="AE20" s="13">
        <f t="shared" si="6"/>
        <v>104.96321382692982</v>
      </c>
    </row>
    <row r="21" spans="1:31" ht="28.5" customHeight="1">
      <c r="A21" s="10" t="s">
        <v>36</v>
      </c>
      <c r="B21" s="11">
        <v>1.2030273732460728</v>
      </c>
      <c r="C21" s="12">
        <v>4259.5333333333328</v>
      </c>
      <c r="D21" s="12">
        <v>4104.8</v>
      </c>
      <c r="E21" s="13">
        <f t="shared" si="13"/>
        <v>96.367364187000163</v>
      </c>
      <c r="F21" s="14">
        <v>3898.54</v>
      </c>
      <c r="G21" s="13">
        <f t="shared" si="14"/>
        <v>91.525049692454587</v>
      </c>
      <c r="H21" s="14">
        <v>4103.5</v>
      </c>
      <c r="I21" s="13">
        <f t="shared" si="15"/>
        <v>96.336844411750917</v>
      </c>
      <c r="J21" s="14">
        <f>(7952.9+4896.5)-SUM(J19:J20)</f>
        <v>7641.762206896552</v>
      </c>
      <c r="K21" s="13">
        <f t="shared" si="16"/>
        <v>179.40374235588919</v>
      </c>
      <c r="L21" s="13">
        <f>SUM(7182.9+4972.8)-SUM(L19:L20)</f>
        <v>7206.2000000000007</v>
      </c>
      <c r="M21" s="13">
        <f t="shared" si="17"/>
        <v>169.17815723162167</v>
      </c>
      <c r="N21" s="13">
        <f>6061+4781.1-SUM(N19:N20)</f>
        <v>6700</v>
      </c>
      <c r="O21" s="13">
        <f t="shared" si="8"/>
        <v>157.29422628456953</v>
      </c>
      <c r="P21" s="13">
        <f>SUM(6428.7+4957.3)-SUM(P19:P20)</f>
        <v>6662.3</v>
      </c>
      <c r="Q21" s="13">
        <f t="shared" si="9"/>
        <v>156.40915280234145</v>
      </c>
      <c r="R21" s="15">
        <f>SUM(6144.2+5303.8)-SUM(R19:R20)</f>
        <v>6960.2</v>
      </c>
      <c r="S21" s="15">
        <f t="shared" si="10"/>
        <v>163.40287668445683</v>
      </c>
      <c r="T21" s="13">
        <v>3822.0999999999985</v>
      </c>
      <c r="U21" s="13">
        <f t="shared" si="11"/>
        <v>89.730486907798962</v>
      </c>
      <c r="V21" s="13">
        <f>29445-SUM(V16,V17,V19,V18,V20)</f>
        <v>4214.7587813620084</v>
      </c>
      <c r="W21" s="13">
        <f t="shared" si="12"/>
        <v>98.948839028422725</v>
      </c>
      <c r="X21" s="13">
        <f>29813.16-SUM(X16:X20)</f>
        <v>3743.8299999999981</v>
      </c>
      <c r="Y21" s="13">
        <f t="shared" si="18"/>
        <v>87.892961670292493</v>
      </c>
      <c r="Z21" s="13">
        <f>29156-SUM(Z16:Z20)</f>
        <v>3339.2682999999997</v>
      </c>
      <c r="AA21" s="13">
        <f t="shared" si="19"/>
        <v>78.395167702252209</v>
      </c>
      <c r="AB21" s="13">
        <f>27987.31-SUM(AB16:AB20)</f>
        <v>3339.5104000000028</v>
      </c>
      <c r="AC21" s="13">
        <f t="shared" si="20"/>
        <v>78.400851423473696</v>
      </c>
      <c r="AD21" s="16">
        <f>28989.5-SUM(AD16:AD20)</f>
        <v>3371.5999999999985</v>
      </c>
      <c r="AE21" s="13">
        <f t="shared" si="6"/>
        <v>79.154210946426034</v>
      </c>
    </row>
    <row r="22" spans="1:31" ht="28.5" customHeight="1">
      <c r="A22" s="17" t="s">
        <v>37</v>
      </c>
      <c r="B22" s="18">
        <v>8.9247340790863792</v>
      </c>
      <c r="C22" s="19">
        <v>23072</v>
      </c>
      <c r="D22" s="19">
        <f>SUM(D16:D21)</f>
        <v>23632.999999999996</v>
      </c>
      <c r="E22" s="20">
        <f>(E16*$B16+E17*B$17+E19*$B19+E18*$B18+E20*$B20+E21*$B21)/$B22</f>
        <v>102.37082789760463</v>
      </c>
      <c r="F22" s="19">
        <f>SUM(F16:F21)</f>
        <v>22094.197</v>
      </c>
      <c r="G22" s="20">
        <f>(G16*$B16+G17*B$17+G19*$B19+G18*$B18+G20*$B20+G21*$B21)/$B22</f>
        <v>97.318928308065693</v>
      </c>
      <c r="H22" s="19">
        <f>SUM(H16:H21)</f>
        <v>23282.319931868133</v>
      </c>
      <c r="I22" s="20">
        <f>(I16*$B16+I17*B$17+I19*$B19+I18*$B18+I20*$B20+I21*$B21)/$B22</f>
        <v>102.18153539796837</v>
      </c>
      <c r="J22" s="19">
        <f>SUM(J16:J21)</f>
        <v>29668.485000000001</v>
      </c>
      <c r="K22" s="20">
        <f>(K16*$B16+K17*B$17+K19*$B19+K18*$B18+K20*$B20+K21*$B21)/$B22</f>
        <v>126.72540814145439</v>
      </c>
      <c r="L22" s="19">
        <f>SUM(L16:L21)</f>
        <v>27696.100000000002</v>
      </c>
      <c r="M22" s="20">
        <f>(M16*$B16+M17*B$17+M19*$B19+M18*$B18+M20*$B20+M21*$B21)/$B22</f>
        <v>117.79898936953157</v>
      </c>
      <c r="N22" s="20">
        <f>SUM(N16:N21)</f>
        <v>26409.600000000002</v>
      </c>
      <c r="O22" s="20">
        <f>(O16*$B16+O17*$B17+O19*$B19+O18*$B18+O20*$B20+O21*$B21)/$B22</f>
        <v>113.84394254916187</v>
      </c>
      <c r="P22" s="20">
        <f>SUM(P16:P21)</f>
        <v>28279.8</v>
      </c>
      <c r="Q22" s="20">
        <f>(Q16*$B16+Q17*$B17+Q19*$B19+Q18*$B18+Q20*$B20+Q21*$B21)/$B22</f>
        <v>122.53128854056895</v>
      </c>
      <c r="R22" s="21">
        <f>SUM(R16:R21)</f>
        <v>26798.7</v>
      </c>
      <c r="S22" s="21">
        <f>(S16*$B16+S17*$B17+S19*$B19+S18*$B18+S20*$B20+S21*$B21)/$B22</f>
        <v>114.49511257165167</v>
      </c>
      <c r="T22" s="20">
        <f>SUM(T16:T21)</f>
        <v>24911.899999999998</v>
      </c>
      <c r="U22" s="20">
        <f>(U16*$B16+U17*$B17+U19*$B19+U18*$B18+U20*$B20+U21*$B21)/$B22</f>
        <v>109.03015685928887</v>
      </c>
      <c r="V22" s="20">
        <f>SUM(V16:V21)</f>
        <v>29444.999999999996</v>
      </c>
      <c r="W22" s="20">
        <f>(W16*$B16+W17*$B17+W19*$B19+W18*$B18+W20*$B20+W21*$B21)/$B22</f>
        <v>129.71600672318505</v>
      </c>
      <c r="X22" s="20">
        <f>SUM(X16:X21)</f>
        <v>29813.16</v>
      </c>
      <c r="Y22" s="20">
        <f>(Y16*$B16+Y17*$B17+Y19*$B19+Y18*$B18+Y20*$B20+Y21*$B21)/$B22</f>
        <v>131.80874962764346</v>
      </c>
      <c r="Z22" s="20">
        <f>SUM(Z16:Z21)</f>
        <v>29156</v>
      </c>
      <c r="AA22" s="20">
        <f>(AA16*$B16+AA17*$B17+AA19*$B19+AA18*$B18+AA20*$B20+AA21*$B21)/$B22</f>
        <v>127.75000695275791</v>
      </c>
      <c r="AB22" s="20">
        <f>SUM(AB16:AB21)</f>
        <v>27987.31</v>
      </c>
      <c r="AC22" s="20">
        <f>(AC16*$B16+AC17*$B17+AC19*$B19+AC18*$B18+AC20*$B20+AC21*$B21)/$B22</f>
        <v>123.40823682651943</v>
      </c>
      <c r="AD22" s="22">
        <f>SUM(AD16:AD21)</f>
        <v>28989.5</v>
      </c>
      <c r="AE22" s="13">
        <f t="shared" ref="AE22:AE60" si="21">AD22/$C22*100</f>
        <v>125.64797156726767</v>
      </c>
    </row>
    <row r="23" spans="1:31" ht="28.5" customHeight="1">
      <c r="A23" s="17" t="s">
        <v>38</v>
      </c>
      <c r="B23" s="18">
        <v>50.659138642094582</v>
      </c>
      <c r="C23" s="19">
        <v>123125.03333333333</v>
      </c>
      <c r="D23" s="19">
        <f>D15+D22</f>
        <v>124067.5</v>
      </c>
      <c r="E23" s="20">
        <f>(E15*$B15+E22*$B22)/$B23</f>
        <v>101.17576300112175</v>
      </c>
      <c r="F23" s="19">
        <f>F15+F22</f>
        <v>122833.49700000002</v>
      </c>
      <c r="G23" s="20">
        <f>(G15*$B15+G22*$B22)/$B23</f>
        <v>100.88665366345136</v>
      </c>
      <c r="H23" s="19">
        <f>H15+H22</f>
        <v>121333.46693186813</v>
      </c>
      <c r="I23" s="20">
        <f>(I15*$B15+I22*$B22)/$B23</f>
        <v>99.976287347243428</v>
      </c>
      <c r="J23" s="19">
        <f>J15+J22</f>
        <v>129938.13254000001</v>
      </c>
      <c r="K23" s="20">
        <f>(K15*$B15+K22*$B22)/$B23</f>
        <v>106.17887813769575</v>
      </c>
      <c r="L23" s="19">
        <f>L15+L22</f>
        <v>127988.90000000001</v>
      </c>
      <c r="M23" s="20">
        <f>(M15*$B15+M22*$B22)/$B23</f>
        <v>105.85380977691887</v>
      </c>
      <c r="N23" s="20">
        <f>N15+N22</f>
        <v>123923.40000000001</v>
      </c>
      <c r="O23" s="20">
        <f>(O15*$B15+O22*$B22)/$B23</f>
        <v>103.79020492231946</v>
      </c>
      <c r="P23" s="20">
        <f>P15+P22</f>
        <v>128108.79999999999</v>
      </c>
      <c r="Q23" s="20">
        <f>(Q15*$B15+Q22*$B22)/$B23</f>
        <v>107.29856621054307</v>
      </c>
      <c r="R23" s="21">
        <f>R15+R22</f>
        <v>127544.89999999998</v>
      </c>
      <c r="S23" s="21">
        <f>(S15*$B15+S22*$B22)/$B23</f>
        <v>107.22508587067927</v>
      </c>
      <c r="T23" s="20">
        <f>T15+T22</f>
        <v>123218.2</v>
      </c>
      <c r="U23" s="20">
        <f>(U15*$B15+U22*$B22)/$B23</f>
        <v>103.94764164492179</v>
      </c>
      <c r="V23" s="20">
        <f>V15+V22</f>
        <v>129231.2</v>
      </c>
      <c r="W23" s="20">
        <f>(W15*$B15+W22*$B22)/$B23</f>
        <v>108.97803038984162</v>
      </c>
      <c r="X23" s="20">
        <f>X15+X22</f>
        <v>127524.31</v>
      </c>
      <c r="Y23" s="20">
        <f>(Y15*$B15+Y22*$B22)/$B23</f>
        <v>107.39362178884882</v>
      </c>
      <c r="Z23" s="20">
        <f>Z15+Z22</f>
        <v>124776.96554</v>
      </c>
      <c r="AA23" s="20">
        <f>(AA15*$B15+AA22*$B22)/$B23</f>
        <v>105.56278456282182</v>
      </c>
      <c r="AB23" s="20">
        <v>127593.1429441074</v>
      </c>
      <c r="AC23" s="20">
        <f>(AC15*$B15+AC22*$B22)/$B23</f>
        <v>107.94739493474955</v>
      </c>
      <c r="AD23" s="22">
        <f>AD15+AD22</f>
        <v>127814.9</v>
      </c>
      <c r="AE23" s="13">
        <f t="shared" si="21"/>
        <v>103.80902773359655</v>
      </c>
    </row>
    <row r="24" spans="1:31" ht="28.5" customHeight="1">
      <c r="A24" s="10" t="s">
        <v>39</v>
      </c>
      <c r="B24" s="11">
        <v>4.1085298465087003</v>
      </c>
      <c r="C24" s="12">
        <v>6214.3666666666659</v>
      </c>
      <c r="D24" s="12">
        <v>6292</v>
      </c>
      <c r="E24" s="13">
        <f t="shared" ref="E24:E32" si="22">D24/$C24*100</f>
        <v>101.24925575682158</v>
      </c>
      <c r="F24" s="14">
        <v>6164.9</v>
      </c>
      <c r="G24" s="13">
        <f t="shared" ref="G24:G32" si="23">F24/$C24*100</f>
        <v>99.203995043742736</v>
      </c>
      <c r="H24" s="14">
        <v>5477.5</v>
      </c>
      <c r="I24" s="13">
        <f t="shared" ref="I24:I32" si="24">H24/$C24*100</f>
        <v>88.142529944054388</v>
      </c>
      <c r="J24" s="14">
        <v>5856.1169999999993</v>
      </c>
      <c r="K24" s="13">
        <f t="shared" ref="K24:K32" si="25">J24/$C24*100</f>
        <v>94.235137933069069</v>
      </c>
      <c r="L24" s="13">
        <v>5263.7</v>
      </c>
      <c r="M24" s="13">
        <f t="shared" ref="M24:M32" si="26">L24/$C24*100</f>
        <v>84.702114991605484</v>
      </c>
      <c r="N24" s="13">
        <v>4721</v>
      </c>
      <c r="O24" s="13">
        <f t="shared" si="8"/>
        <v>75.969125306413645</v>
      </c>
      <c r="P24" s="13">
        <v>5504.9</v>
      </c>
      <c r="Q24" s="13">
        <f t="shared" si="9"/>
        <v>88.583443740579625</v>
      </c>
      <c r="R24" s="15">
        <v>4768.7</v>
      </c>
      <c r="S24" s="15">
        <f t="shared" si="10"/>
        <v>76.736701514233147</v>
      </c>
      <c r="T24" s="13">
        <v>4596.33</v>
      </c>
      <c r="U24" s="13">
        <f t="shared" si="11"/>
        <v>73.962967532223729</v>
      </c>
      <c r="V24" s="13">
        <v>5338.04</v>
      </c>
      <c r="W24" s="13">
        <f t="shared" si="12"/>
        <v>85.898375270207211</v>
      </c>
      <c r="X24" s="13">
        <v>4887.71</v>
      </c>
      <c r="Y24" s="13">
        <f t="shared" ref="Y24:Y32" si="27">X24/$C24*100</f>
        <v>78.651780015126249</v>
      </c>
      <c r="Z24" s="13">
        <v>4730.7650000000012</v>
      </c>
      <c r="AA24" s="13">
        <f t="shared" ref="AA24:AA32" si="28">Z24/$C24*100</f>
        <v>76.126261190467275</v>
      </c>
      <c r="AB24" s="13">
        <v>4825.1980000000003</v>
      </c>
      <c r="AC24" s="13">
        <f t="shared" ref="AC24:AC32" si="29">AB24/$C24*100</f>
        <v>77.645852889272732</v>
      </c>
      <c r="AD24" s="16">
        <v>5849.5</v>
      </c>
      <c r="AE24" s="13">
        <f t="shared" si="21"/>
        <v>94.128658860382671</v>
      </c>
    </row>
    <row r="25" spans="1:31" ht="28.5" customHeight="1">
      <c r="A25" s="10" t="s">
        <v>40</v>
      </c>
      <c r="B25" s="11">
        <v>0.48403029989411317</v>
      </c>
      <c r="C25" s="12">
        <v>759.83333333333337</v>
      </c>
      <c r="D25" s="12">
        <v>786.9</v>
      </c>
      <c r="E25" s="13">
        <f t="shared" si="22"/>
        <v>103.5621846896249</v>
      </c>
      <c r="F25" s="14">
        <v>866.2</v>
      </c>
      <c r="G25" s="13">
        <f t="shared" si="23"/>
        <v>113.9986839219127</v>
      </c>
      <c r="H25" s="14">
        <v>734.9</v>
      </c>
      <c r="I25" s="13">
        <f t="shared" si="24"/>
        <v>96.718578635665708</v>
      </c>
      <c r="J25" s="14">
        <v>880.33899999999994</v>
      </c>
      <c r="K25" s="13">
        <f t="shared" si="25"/>
        <v>115.85948672954594</v>
      </c>
      <c r="L25" s="13">
        <v>1470.9</v>
      </c>
      <c r="M25" s="13">
        <f t="shared" si="26"/>
        <v>193.5819258609344</v>
      </c>
      <c r="N25" s="13">
        <v>1233.5999999999999</v>
      </c>
      <c r="O25" s="13">
        <f t="shared" si="8"/>
        <v>162.35139284930904</v>
      </c>
      <c r="P25" s="13">
        <v>1063.2</v>
      </c>
      <c r="Q25" s="13">
        <f t="shared" si="9"/>
        <v>139.92542224171967</v>
      </c>
      <c r="R25" s="15">
        <v>1089.3</v>
      </c>
      <c r="S25" s="15">
        <f t="shared" si="10"/>
        <v>143.36038604957227</v>
      </c>
      <c r="T25" s="13">
        <v>1060.72</v>
      </c>
      <c r="U25" s="13">
        <f t="shared" si="11"/>
        <v>139.59903487606931</v>
      </c>
      <c r="V25" s="13">
        <v>807.92</v>
      </c>
      <c r="W25" s="13">
        <f t="shared" si="12"/>
        <v>106.32858082912919</v>
      </c>
      <c r="X25" s="13">
        <v>824.13</v>
      </c>
      <c r="Y25" s="13">
        <f t="shared" si="27"/>
        <v>108.46194340864224</v>
      </c>
      <c r="Z25" s="13">
        <v>751.31700000000012</v>
      </c>
      <c r="AA25" s="13">
        <f t="shared" si="28"/>
        <v>98.879184031585893</v>
      </c>
      <c r="AB25" s="13">
        <v>1046.2920000000001</v>
      </c>
      <c r="AC25" s="13">
        <f t="shared" si="29"/>
        <v>137.70019741171311</v>
      </c>
      <c r="AD25" s="16">
        <v>872.8</v>
      </c>
      <c r="AE25" s="13">
        <f t="shared" si="21"/>
        <v>114.86729545953058</v>
      </c>
    </row>
    <row r="26" spans="1:31" ht="28.5" customHeight="1">
      <c r="A26" s="10" t="s">
        <v>41</v>
      </c>
      <c r="B26" s="11">
        <v>0.47334472609301786</v>
      </c>
      <c r="C26" s="12">
        <v>1741.8333333333333</v>
      </c>
      <c r="D26" s="12">
        <v>1799.1</v>
      </c>
      <c r="E26" s="13">
        <f>D26/$C26*100</f>
        <v>103.28772366280738</v>
      </c>
      <c r="F26" s="14">
        <v>1809.1</v>
      </c>
      <c r="G26" s="13">
        <f>F26/$C26*100</f>
        <v>103.86183140369343</v>
      </c>
      <c r="H26" s="14">
        <v>1942.1</v>
      </c>
      <c r="I26" s="13">
        <f>H26/$C26*100</f>
        <v>111.49746435747775</v>
      </c>
      <c r="J26" s="14">
        <v>2083.203</v>
      </c>
      <c r="K26" s="13">
        <f>J26/$C26*100</f>
        <v>119.59829681370205</v>
      </c>
      <c r="L26" s="13">
        <v>1901.5</v>
      </c>
      <c r="M26" s="13">
        <f>L26/$C26*100</f>
        <v>109.16658692948045</v>
      </c>
      <c r="N26" s="13">
        <v>1705.8</v>
      </c>
      <c r="O26" s="13">
        <f>N26/$C26*100</f>
        <v>97.93129844034064</v>
      </c>
      <c r="P26" s="13">
        <v>1678.9</v>
      </c>
      <c r="Q26" s="13">
        <f>P26/$C26*100</f>
        <v>96.386948617357206</v>
      </c>
      <c r="R26" s="15">
        <v>1746.1</v>
      </c>
      <c r="S26" s="15">
        <f>R26/$C26*100</f>
        <v>100.24495263611138</v>
      </c>
      <c r="T26" s="13">
        <v>1950.88</v>
      </c>
      <c r="U26" s="13">
        <f>T26/$C26*100</f>
        <v>112.00153095397572</v>
      </c>
      <c r="V26" s="13">
        <v>1666.93</v>
      </c>
      <c r="W26" s="13">
        <f>V26/$C26*100</f>
        <v>95.699741651516618</v>
      </c>
      <c r="X26" s="13">
        <v>1579.77</v>
      </c>
      <c r="Y26" s="13">
        <f>X26/$C26*100</f>
        <v>90.695818581953887</v>
      </c>
      <c r="Z26" s="13">
        <v>1419.9748</v>
      </c>
      <c r="AA26" s="13">
        <f>Z26/$C26*100</f>
        <v>81.52185245431059</v>
      </c>
      <c r="AB26" s="13">
        <v>1622.6019999999999</v>
      </c>
      <c r="AC26" s="13">
        <f t="shared" si="29"/>
        <v>93.154836857716958</v>
      </c>
      <c r="AD26" s="16">
        <v>1625.3</v>
      </c>
      <c r="AE26" s="13">
        <f t="shared" si="21"/>
        <v>93.309731126208021</v>
      </c>
    </row>
    <row r="27" spans="1:31" ht="28.5" customHeight="1">
      <c r="A27" s="10" t="s">
        <v>42</v>
      </c>
      <c r="B27" s="11">
        <v>5.8688914774597707E-2</v>
      </c>
      <c r="C27" s="12">
        <v>430.33333333333331</v>
      </c>
      <c r="D27" s="12">
        <v>407.6</v>
      </c>
      <c r="E27" s="13">
        <f t="shared" si="22"/>
        <v>94.717273431448504</v>
      </c>
      <c r="F27" s="14">
        <v>393.4</v>
      </c>
      <c r="G27" s="13">
        <f t="shared" si="23"/>
        <v>91.417505809450034</v>
      </c>
      <c r="H27" s="14">
        <v>375.5</v>
      </c>
      <c r="I27" s="13">
        <f t="shared" si="24"/>
        <v>87.257939581719597</v>
      </c>
      <c r="J27" s="14">
        <v>370.99599999999998</v>
      </c>
      <c r="K27" s="13">
        <f t="shared" si="25"/>
        <v>86.21130906274206</v>
      </c>
      <c r="L27" s="13">
        <v>364.4</v>
      </c>
      <c r="M27" s="13">
        <f t="shared" si="26"/>
        <v>84.678543764523624</v>
      </c>
      <c r="N27" s="13">
        <v>310.39999999999998</v>
      </c>
      <c r="O27" s="13">
        <f t="shared" si="8"/>
        <v>72.130131680867535</v>
      </c>
      <c r="P27" s="13">
        <v>298.7</v>
      </c>
      <c r="Q27" s="13">
        <f t="shared" si="9"/>
        <v>69.411309062742063</v>
      </c>
      <c r="R27" s="15">
        <v>232.1</v>
      </c>
      <c r="S27" s="15">
        <f t="shared" si="10"/>
        <v>53.934934159566225</v>
      </c>
      <c r="T27" s="13">
        <v>251.67</v>
      </c>
      <c r="U27" s="13">
        <f t="shared" si="11"/>
        <v>58.482571649883809</v>
      </c>
      <c r="V27" s="13">
        <v>256.41000000000003</v>
      </c>
      <c r="W27" s="13">
        <f t="shared" si="12"/>
        <v>59.584043377226969</v>
      </c>
      <c r="X27" s="13">
        <v>218.48</v>
      </c>
      <c r="Y27" s="13">
        <f t="shared" si="27"/>
        <v>50.769945778466308</v>
      </c>
      <c r="Z27" s="13">
        <v>156.46100000000001</v>
      </c>
      <c r="AA27" s="13">
        <f t="shared" si="28"/>
        <v>36.358094500387303</v>
      </c>
      <c r="AB27" s="13">
        <v>136.244</v>
      </c>
      <c r="AC27" s="13">
        <f t="shared" si="29"/>
        <v>31.660108443067394</v>
      </c>
      <c r="AD27" s="16">
        <v>112.1</v>
      </c>
      <c r="AE27" s="13">
        <f t="shared" si="21"/>
        <v>26.049573973663826</v>
      </c>
    </row>
    <row r="28" spans="1:31" ht="28.5" customHeight="1">
      <c r="A28" s="10" t="s">
        <v>43</v>
      </c>
      <c r="B28" s="11">
        <v>3.5612904716695488</v>
      </c>
      <c r="C28" s="12">
        <v>8305.9666666666672</v>
      </c>
      <c r="D28" s="12">
        <v>8881.7000000000007</v>
      </c>
      <c r="E28" s="13">
        <f>D28/$C28*100</f>
        <v>106.93156325372524</v>
      </c>
      <c r="F28" s="14">
        <v>9510.7999999999993</v>
      </c>
      <c r="G28" s="13">
        <f>F28/$C28*100</f>
        <v>114.50563651029981</v>
      </c>
      <c r="H28" s="14">
        <v>9734.7000000000007</v>
      </c>
      <c r="I28" s="13">
        <f>H28/$C28*100</f>
        <v>117.20128903318499</v>
      </c>
      <c r="J28" s="14">
        <v>9601.0360000000001</v>
      </c>
      <c r="K28" s="13">
        <f>J28/$C28*100</f>
        <v>115.59203624703527</v>
      </c>
      <c r="L28" s="13">
        <v>10109.1</v>
      </c>
      <c r="M28" s="13">
        <f>L28/$C28*100</f>
        <v>121.70889200133237</v>
      </c>
      <c r="N28" s="13">
        <v>10840.7</v>
      </c>
      <c r="O28" s="13">
        <f>N28/$C28*100</f>
        <v>130.51701788674006</v>
      </c>
      <c r="P28" s="13">
        <v>11716.4</v>
      </c>
      <c r="Q28" s="13">
        <f>P28/$C28*100</f>
        <v>141.0600411752194</v>
      </c>
      <c r="R28" s="15">
        <v>10910.8</v>
      </c>
      <c r="S28" s="15">
        <f>R28/$C28*100</f>
        <v>131.36098948948344</v>
      </c>
      <c r="T28" s="13">
        <v>11604.54</v>
      </c>
      <c r="U28" s="13">
        <f>T28/$C28*100</f>
        <v>139.71329847218266</v>
      </c>
      <c r="V28" s="13">
        <v>11183.4</v>
      </c>
      <c r="W28" s="13">
        <f>V28/$C28*100</f>
        <v>134.64296750528734</v>
      </c>
      <c r="X28" s="13">
        <v>10328.83</v>
      </c>
      <c r="Y28" s="13">
        <f>X28/$C28*100</f>
        <v>124.35433965141524</v>
      </c>
      <c r="Z28" s="13">
        <v>11131.257</v>
      </c>
      <c r="AA28" s="13">
        <f>Z28/$C28*100</f>
        <v>134.01518988357765</v>
      </c>
      <c r="AB28" s="13">
        <v>12192.707</v>
      </c>
      <c r="AC28" s="13">
        <f t="shared" si="29"/>
        <v>146.79455732625942</v>
      </c>
      <c r="AD28" s="16">
        <v>12996.2</v>
      </c>
      <c r="AE28" s="13">
        <f t="shared" si="21"/>
        <v>156.46824170576173</v>
      </c>
    </row>
    <row r="29" spans="1:31" ht="28.5" customHeight="1">
      <c r="A29" s="10" t="s">
        <v>44</v>
      </c>
      <c r="B29" s="11">
        <v>0.78492809323786483</v>
      </c>
      <c r="C29" s="12">
        <v>2138.6666666666665</v>
      </c>
      <c r="D29" s="12">
        <v>1911.6</v>
      </c>
      <c r="E29" s="13">
        <f>D29/$C29*100</f>
        <v>89.382793017456365</v>
      </c>
      <c r="F29" s="14">
        <v>1812.8</v>
      </c>
      <c r="G29" s="13">
        <f>F29/$C29*100</f>
        <v>84.763092269326691</v>
      </c>
      <c r="H29" s="14">
        <v>1476.6</v>
      </c>
      <c r="I29" s="13">
        <f>H29/$C29*100</f>
        <v>69.043017456359095</v>
      </c>
      <c r="J29" s="14">
        <v>928.97500000000002</v>
      </c>
      <c r="K29" s="13">
        <f>J29/$C29*100</f>
        <v>43.437110349127181</v>
      </c>
      <c r="L29" s="13">
        <v>731.9</v>
      </c>
      <c r="M29" s="13">
        <f>L29/$C29*100</f>
        <v>34.222256857855363</v>
      </c>
      <c r="N29" s="13">
        <v>830.5</v>
      </c>
      <c r="O29" s="13">
        <f>N29/$C29*100</f>
        <v>38.832605985037411</v>
      </c>
      <c r="P29" s="13">
        <v>671.5</v>
      </c>
      <c r="Q29" s="13">
        <f>P29/$C29*100</f>
        <v>31.398067331670827</v>
      </c>
      <c r="R29" s="15">
        <v>589.79999999999995</v>
      </c>
      <c r="S29" s="15">
        <f>R29/$C29*100</f>
        <v>27.577930174563591</v>
      </c>
      <c r="T29" s="13">
        <v>487.19</v>
      </c>
      <c r="U29" s="13">
        <f>T29/$C29*100</f>
        <v>22.780081047381547</v>
      </c>
      <c r="V29" s="13">
        <v>381.11</v>
      </c>
      <c r="W29" s="13">
        <f>V29/$C29*100</f>
        <v>17.819981296758105</v>
      </c>
      <c r="X29" s="13">
        <v>283.51</v>
      </c>
      <c r="Y29" s="13">
        <f>X29/$C29*100</f>
        <v>13.256390274314214</v>
      </c>
      <c r="Z29" s="13">
        <v>262.00819999999999</v>
      </c>
      <c r="AA29" s="13">
        <f>Z29/$C29*100</f>
        <v>12.251006857855362</v>
      </c>
      <c r="AB29" s="13">
        <v>228.285</v>
      </c>
      <c r="AC29" s="13">
        <f t="shared" si="29"/>
        <v>10.674173940149627</v>
      </c>
      <c r="AD29" s="16">
        <v>229</v>
      </c>
      <c r="AE29" s="13">
        <f t="shared" si="21"/>
        <v>10.707605985037407</v>
      </c>
    </row>
    <row r="30" spans="1:31" ht="28.5" customHeight="1">
      <c r="A30" s="10" t="s">
        <v>45</v>
      </c>
      <c r="B30" s="11">
        <v>3.5953960834446312</v>
      </c>
      <c r="C30" s="12">
        <v>6630.666666666667</v>
      </c>
      <c r="D30" s="12">
        <v>5825.5</v>
      </c>
      <c r="E30" s="13">
        <f t="shared" si="22"/>
        <v>87.856927408003216</v>
      </c>
      <c r="F30" s="14">
        <v>6298.1</v>
      </c>
      <c r="G30" s="13">
        <f t="shared" si="23"/>
        <v>94.984415845566062</v>
      </c>
      <c r="H30" s="14">
        <v>5588</v>
      </c>
      <c r="I30" s="13">
        <f t="shared" si="24"/>
        <v>84.275085461492054</v>
      </c>
      <c r="J30" s="14">
        <v>6900.4750000000004</v>
      </c>
      <c r="K30" s="13">
        <f t="shared" si="25"/>
        <v>104.06909812990146</v>
      </c>
      <c r="L30" s="13">
        <v>5893.5</v>
      </c>
      <c r="M30" s="13">
        <f t="shared" si="26"/>
        <v>88.882465312688524</v>
      </c>
      <c r="N30" s="13">
        <v>6362.6</v>
      </c>
      <c r="O30" s="13">
        <f t="shared" si="8"/>
        <v>95.957168711039614</v>
      </c>
      <c r="P30" s="13">
        <v>6645.7</v>
      </c>
      <c r="Q30" s="13">
        <f t="shared" si="9"/>
        <v>100.2267243112809</v>
      </c>
      <c r="R30" s="15">
        <v>5799.1</v>
      </c>
      <c r="S30" s="15">
        <f t="shared" si="10"/>
        <v>87.458777397948921</v>
      </c>
      <c r="T30" s="13">
        <v>5745.52</v>
      </c>
      <c r="U30" s="13">
        <f t="shared" si="11"/>
        <v>86.650713854816004</v>
      </c>
      <c r="V30" s="13">
        <v>6073.82</v>
      </c>
      <c r="W30" s="13">
        <f t="shared" si="12"/>
        <v>91.601950532877524</v>
      </c>
      <c r="X30" s="13">
        <v>5977.16</v>
      </c>
      <c r="Y30" s="13">
        <f t="shared" si="27"/>
        <v>90.144178564246928</v>
      </c>
      <c r="Z30" s="13">
        <v>6123.9283000000005</v>
      </c>
      <c r="AA30" s="13">
        <f t="shared" si="28"/>
        <v>92.357655841544343</v>
      </c>
      <c r="AB30" s="13">
        <v>6856.2690000000002</v>
      </c>
      <c r="AC30" s="13">
        <f t="shared" si="29"/>
        <v>103.40240800321739</v>
      </c>
      <c r="AD30" s="16">
        <v>6852.9</v>
      </c>
      <c r="AE30" s="13">
        <f t="shared" si="21"/>
        <v>103.35159863261612</v>
      </c>
    </row>
    <row r="31" spans="1:31" ht="28.5" customHeight="1">
      <c r="A31" s="10" t="s">
        <v>46</v>
      </c>
      <c r="B31" s="11">
        <v>8.852881540791023E-2</v>
      </c>
      <c r="C31" s="12">
        <v>447.06666666666661</v>
      </c>
      <c r="D31" s="12">
        <v>467.9</v>
      </c>
      <c r="E31" s="13">
        <f t="shared" si="22"/>
        <v>104.66000596480765</v>
      </c>
      <c r="F31" s="14">
        <v>407.9</v>
      </c>
      <c r="G31" s="13">
        <f t="shared" si="23"/>
        <v>91.239188786161648</v>
      </c>
      <c r="H31" s="14">
        <v>342</v>
      </c>
      <c r="I31" s="13">
        <f t="shared" si="24"/>
        <v>76.498657918282149</v>
      </c>
      <c r="J31" s="14">
        <v>359.226</v>
      </c>
      <c r="K31" s="13">
        <f t="shared" si="25"/>
        <v>80.351774530271413</v>
      </c>
      <c r="L31" s="13">
        <v>322.60000000000002</v>
      </c>
      <c r="M31" s="13">
        <f t="shared" si="26"/>
        <v>72.159260363853278</v>
      </c>
      <c r="N31" s="13">
        <v>296.3</v>
      </c>
      <c r="O31" s="13">
        <f t="shared" si="8"/>
        <v>66.276468833880116</v>
      </c>
      <c r="P31" s="13">
        <v>293.10000000000002</v>
      </c>
      <c r="Q31" s="13">
        <f t="shared" si="9"/>
        <v>65.560691917685659</v>
      </c>
      <c r="R31" s="15">
        <v>285.5</v>
      </c>
      <c r="S31" s="15">
        <f t="shared" si="10"/>
        <v>63.860721741723836</v>
      </c>
      <c r="T31" s="13">
        <v>262.86</v>
      </c>
      <c r="U31" s="13">
        <f t="shared" si="11"/>
        <v>58.796600059648085</v>
      </c>
      <c r="V31" s="13">
        <v>325.22000000000003</v>
      </c>
      <c r="W31" s="13">
        <f t="shared" si="12"/>
        <v>72.745302713987485</v>
      </c>
      <c r="X31" s="13">
        <v>326.18</v>
      </c>
      <c r="Y31" s="13">
        <f t="shared" si="27"/>
        <v>72.960035788845829</v>
      </c>
      <c r="Z31" s="13">
        <v>172.70599999999999</v>
      </c>
      <c r="AA31" s="13">
        <f t="shared" si="28"/>
        <v>38.630927527587239</v>
      </c>
      <c r="AB31" s="13">
        <v>179.90199999999996</v>
      </c>
      <c r="AC31" s="13">
        <f t="shared" si="29"/>
        <v>40.240530867879507</v>
      </c>
      <c r="AD31" s="16">
        <v>233.9</v>
      </c>
      <c r="AE31" s="13">
        <f t="shared" si="21"/>
        <v>52.318818968088287</v>
      </c>
    </row>
    <row r="32" spans="1:31" ht="28.5" customHeight="1">
      <c r="A32" s="10" t="s">
        <v>47</v>
      </c>
      <c r="B32" s="11">
        <v>9.5091168422154343E-2</v>
      </c>
      <c r="C32" s="12">
        <v>353.9666666666667</v>
      </c>
      <c r="D32" s="12">
        <v>320.3</v>
      </c>
      <c r="E32" s="13">
        <f t="shared" si="22"/>
        <v>90.488746586307556</v>
      </c>
      <c r="F32" s="14">
        <v>294.60000000000002</v>
      </c>
      <c r="G32" s="13">
        <f t="shared" si="23"/>
        <v>83.228175911102738</v>
      </c>
      <c r="H32" s="14">
        <v>287.8</v>
      </c>
      <c r="I32" s="13">
        <f t="shared" si="24"/>
        <v>81.307091063188622</v>
      </c>
      <c r="J32" s="14">
        <v>243.84800000000001</v>
      </c>
      <c r="K32" s="13">
        <f t="shared" si="25"/>
        <v>68.890102646200205</v>
      </c>
      <c r="L32" s="13">
        <v>250.4</v>
      </c>
      <c r="M32" s="13">
        <f t="shared" si="26"/>
        <v>70.741124399660976</v>
      </c>
      <c r="N32" s="13">
        <v>183.5</v>
      </c>
      <c r="O32" s="13">
        <f t="shared" si="8"/>
        <v>51.841039645917689</v>
      </c>
      <c r="P32" s="13">
        <v>177.7</v>
      </c>
      <c r="Q32" s="13">
        <f t="shared" si="9"/>
        <v>50.202467275638</v>
      </c>
      <c r="R32" s="15">
        <v>174.9</v>
      </c>
      <c r="S32" s="15">
        <f t="shared" si="10"/>
        <v>49.411432338261605</v>
      </c>
      <c r="T32" s="13">
        <v>127.52</v>
      </c>
      <c r="U32" s="13">
        <f t="shared" si="11"/>
        <v>36.025991147942364</v>
      </c>
      <c r="V32" s="13">
        <v>144.27000000000001</v>
      </c>
      <c r="W32" s="13">
        <f t="shared" si="12"/>
        <v>40.758075148319051</v>
      </c>
      <c r="X32" s="13">
        <v>82.15</v>
      </c>
      <c r="Y32" s="13">
        <f t="shared" si="27"/>
        <v>23.20840003766833</v>
      </c>
      <c r="Z32" s="13">
        <v>45.888999999999996</v>
      </c>
      <c r="AA32" s="13">
        <f t="shared" si="28"/>
        <v>12.964215086166304</v>
      </c>
      <c r="AB32" s="13">
        <v>51.789000000000001</v>
      </c>
      <c r="AC32" s="13">
        <f t="shared" si="29"/>
        <v>14.631038704209434</v>
      </c>
      <c r="AD32" s="16">
        <v>48.7</v>
      </c>
      <c r="AE32" s="13">
        <f t="shared" si="21"/>
        <v>13.758357660796685</v>
      </c>
    </row>
    <row r="33" spans="1:31" ht="28.5" customHeight="1">
      <c r="A33" s="17" t="s">
        <v>48</v>
      </c>
      <c r="B33" s="18">
        <v>13.249828419452536</v>
      </c>
      <c r="C33" s="19">
        <v>27022.7</v>
      </c>
      <c r="D33" s="19">
        <f>SUM(D24:D32)</f>
        <v>26692.600000000002</v>
      </c>
      <c r="E33" s="20">
        <f>(E24*$B24+E25*$B25+E27*$B27+E26*$B26+E30*$B30+E31*$B31+E32*$B32+E29*$B29+E28*$B28)/$B33</f>
        <v>98.513453818685647</v>
      </c>
      <c r="F33" s="19">
        <f>SUM(F24:F32)</f>
        <v>27557.799999999996</v>
      </c>
      <c r="G33" s="20">
        <f>(G24*$B24+G25*$B25+G27*$B27+G26*$B26+G30*$B30+G31*$B31+G32*$B32+G29*$B29+G28*$B28)/$B33</f>
        <v>101.82078714493611</v>
      </c>
      <c r="H33" s="19">
        <f>SUM(H24:H32)</f>
        <v>25959.1</v>
      </c>
      <c r="I33" s="20">
        <f>(I24*$B24+I25*$B25+I27*$B27+I26*$B26+I30*$B30+I31*$B31+I32*$B32+I29*$B29+I28*$B28)/$B33</f>
        <v>94.78889691184024</v>
      </c>
      <c r="J33" s="19">
        <f>SUM(J24:J32)</f>
        <v>27224.214999999997</v>
      </c>
      <c r="K33" s="20">
        <f>(K24*$B24+K25*$B25+K27*$B27+K26*$B26+K30*$B30+K31*$B31+K32*$B32+K29*$B29+K28*$B28)/$B33</f>
        <v>101.02047730886602</v>
      </c>
      <c r="L33" s="19">
        <f>SUM(L24:L32)</f>
        <v>26308</v>
      </c>
      <c r="M33" s="20">
        <f>(M24*$B24+M25*$B25+M27*$B27+M26*$B26+M30*$B30+M31*$B31+M32*$B32+M29*$B29+M28*$B28)/$B33</f>
        <v>97.460071949012303</v>
      </c>
      <c r="N33" s="20">
        <f>SUM(N24:N32)</f>
        <v>26484.399999999998</v>
      </c>
      <c r="O33" s="20">
        <f>(O24*$B24+O25*$B25+O27*$B27+O26*$B26+O30*$B30+O31*$B31+O32*$B32+O29*$B29+O28*$B28)/$B33</f>
        <v>97.539660168347822</v>
      </c>
      <c r="P33" s="20">
        <f>SUM(P24:P32)</f>
        <v>28050.1</v>
      </c>
      <c r="Q33" s="20">
        <f>(Q24*$B24+Q25*$B25+Q27*$B27+Q26*$B26+Q30*$B30+Q31*$B31+Q32*$B32+Q29*$B29+Q28*$B28)/$B33</f>
        <v>104.10001930107703</v>
      </c>
      <c r="R33" s="21">
        <f>SUM(R24:R32)</f>
        <v>25596.300000000003</v>
      </c>
      <c r="S33" s="21">
        <f>(S24*$B24+S25*$B25+S27*$B27+S26*$B26+S30*$B30+S31*$B31+S32*$B32+S29*$B29+S28*$B28)/$B33</f>
        <v>94.306427597206891</v>
      </c>
      <c r="T33" s="20">
        <f>SUM(T24:T32)</f>
        <v>26087.23</v>
      </c>
      <c r="U33" s="20">
        <f>(U24*$B24+U25*$B25+U27*$B27+U26*$B26+U30*$B30+U31*$B31+U32*$B32+U29*$B29+U28*$B28)/$B33</f>
        <v>95.360614747243602</v>
      </c>
      <c r="V33" s="20">
        <f>SUM(V24:V32)</f>
        <v>26177.120000000003</v>
      </c>
      <c r="W33" s="20">
        <f>(W24*$B24+W25*$B25+W27*$B27+W26*$B26+W30*$B30+W31*$B31+W32*$B32+W29*$B29+W28*$B28)/$B33</f>
        <v>97.082720424169821</v>
      </c>
      <c r="X33" s="20">
        <f>SUM(X24:X32)</f>
        <v>24507.919999999998</v>
      </c>
      <c r="Y33" s="20">
        <f>(Y24*$B24+Y25*$B25+Y27*$B27+Y26*$B26+Y30*$B30+Y31*$B31+Y32*$B32+Y29*$B29+Y28*$B28)/$B33</f>
        <v>91.139996601459643</v>
      </c>
      <c r="Z33" s="20">
        <f>SUM(Z24:Z32)</f>
        <v>24794.306299999997</v>
      </c>
      <c r="AA33" s="20">
        <f>(AA24*$B24+AA25*$B25+AA27*$B27+AA26*$B26+AA30*$B30+AA31*$B31+AA32*$B32+AA29*$B29+AA28*$B28)/$B33</f>
        <v>92.450069502911475</v>
      </c>
      <c r="AB33" s="20">
        <f>SUM(AB24:AB32)</f>
        <v>27139.288</v>
      </c>
      <c r="AC33" s="20">
        <f>(AC24*$B24+AC25*$B25+AC27*$B27+AC26*$B26+AC30*$B30+AC31*$B31+AC32*$B32+AC29*$B29+AC28*$B28)/$B33</f>
        <v>101.09539812780261</v>
      </c>
      <c r="AD33" s="22">
        <f>SUM(AD24:AD32)</f>
        <v>28820.400000000005</v>
      </c>
      <c r="AE33" s="13">
        <f t="shared" si="21"/>
        <v>106.65255507406737</v>
      </c>
    </row>
    <row r="34" spans="1:31" ht="28.5" customHeight="1">
      <c r="A34" s="10" t="s">
        <v>49</v>
      </c>
      <c r="B34" s="11">
        <v>9.8869932013430386</v>
      </c>
      <c r="C34" s="12">
        <v>4802.5666666666666</v>
      </c>
      <c r="D34" s="12">
        <v>5055.2</v>
      </c>
      <c r="E34" s="13">
        <f t="shared" ref="E34:E58" si="30">D34/$C34*100</f>
        <v>105.26038160150475</v>
      </c>
      <c r="F34" s="14">
        <v>4415.3999999999996</v>
      </c>
      <c r="G34" s="13">
        <f t="shared" ref="G34:G58" si="31">F34/$C34*100</f>
        <v>91.938338527315238</v>
      </c>
      <c r="H34" s="14">
        <v>4174.6000000000004</v>
      </c>
      <c r="I34" s="13">
        <f t="shared" ref="I34:I58" si="32">H34/$C34*100</f>
        <v>86.924352950158607</v>
      </c>
      <c r="J34" s="14">
        <v>4884.7829999999994</v>
      </c>
      <c r="K34" s="13">
        <f t="shared" ref="K34:K58" si="33">J34/$C34*100</f>
        <v>101.71192487350513</v>
      </c>
      <c r="L34" s="13">
        <v>5037.7</v>
      </c>
      <c r="M34" s="13">
        <f t="shared" ref="M34:M58" si="34">L34/$C34*100</f>
        <v>104.89599311479279</v>
      </c>
      <c r="N34" s="13">
        <v>4998.8999999999996</v>
      </c>
      <c r="O34" s="13">
        <f t="shared" si="8"/>
        <v>104.08809178425425</v>
      </c>
      <c r="P34" s="13">
        <v>4993.3</v>
      </c>
      <c r="Q34" s="13">
        <f t="shared" si="9"/>
        <v>103.97148746850642</v>
      </c>
      <c r="R34" s="15">
        <v>5066.8</v>
      </c>
      <c r="S34" s="15">
        <f t="shared" si="10"/>
        <v>105.50191911269668</v>
      </c>
      <c r="T34" s="13">
        <v>4927.12</v>
      </c>
      <c r="U34" s="13">
        <f t="shared" si="11"/>
        <v>102.59347432275796</v>
      </c>
      <c r="V34" s="13">
        <v>4435.6899999999996</v>
      </c>
      <c r="W34" s="13">
        <f t="shared" si="12"/>
        <v>92.360820949908714</v>
      </c>
      <c r="X34" s="13">
        <v>4737.0600000000004</v>
      </c>
      <c r="Y34" s="13">
        <f t="shared" ref="Y34:Y58" si="35">X34/$C34*100</f>
        <v>98.636007135073612</v>
      </c>
      <c r="Z34" s="13">
        <v>5061.091089999999</v>
      </c>
      <c r="AA34" s="13">
        <f t="shared" ref="AA34:AA58" si="36">Z34/$C34*100</f>
        <v>105.38304705122954</v>
      </c>
      <c r="AB34" s="13">
        <v>4602.6757999999982</v>
      </c>
      <c r="AC34" s="13">
        <f t="shared" ref="AC34:AC39" si="37">AB34/$C34*100</f>
        <v>95.837832547873674</v>
      </c>
      <c r="AD34" s="16">
        <v>4850.7</v>
      </c>
      <c r="AE34" s="13">
        <f t="shared" si="21"/>
        <v>101.00224185678491</v>
      </c>
    </row>
    <row r="35" spans="1:31" ht="28.5" customHeight="1">
      <c r="A35" s="10" t="s">
        <v>50</v>
      </c>
      <c r="B35" s="11">
        <v>4.4065802042872981</v>
      </c>
      <c r="C35" s="12">
        <v>9078.4333333333325</v>
      </c>
      <c r="D35" s="12">
        <v>9413.7000000000007</v>
      </c>
      <c r="E35" s="13">
        <f t="shared" si="30"/>
        <v>103.69300136220274</v>
      </c>
      <c r="F35" s="14">
        <v>9406.7000000000007</v>
      </c>
      <c r="G35" s="13">
        <f t="shared" si="31"/>
        <v>103.61589554732279</v>
      </c>
      <c r="H35" s="14">
        <v>10131.700000000001</v>
      </c>
      <c r="I35" s="13">
        <f t="shared" si="32"/>
        <v>111.60185494560371</v>
      </c>
      <c r="J35" s="14">
        <v>11235</v>
      </c>
      <c r="K35" s="13">
        <f t="shared" si="33"/>
        <v>123.75483288232552</v>
      </c>
      <c r="L35" s="13">
        <v>12178</v>
      </c>
      <c r="M35" s="13">
        <f t="shared" si="34"/>
        <v>134.14208765829642</v>
      </c>
      <c r="N35" s="13">
        <v>11977</v>
      </c>
      <c r="O35" s="13">
        <f t="shared" si="8"/>
        <v>131.92804925960061</v>
      </c>
      <c r="P35" s="13">
        <v>11960</v>
      </c>
      <c r="Q35" s="13">
        <f t="shared" si="9"/>
        <v>131.74079228060643</v>
      </c>
      <c r="R35" s="15">
        <v>12819</v>
      </c>
      <c r="S35" s="15">
        <f t="shared" si="10"/>
        <v>141.20277727801789</v>
      </c>
      <c r="T35" s="13">
        <v>12292</v>
      </c>
      <c r="U35" s="13">
        <f t="shared" si="11"/>
        <v>135.39781092919853</v>
      </c>
      <c r="V35" s="13">
        <v>10826.4</v>
      </c>
      <c r="W35" s="13">
        <f t="shared" si="12"/>
        <v>119.25405631661852</v>
      </c>
      <c r="X35" s="13">
        <v>12586</v>
      </c>
      <c r="Y35" s="13">
        <f t="shared" si="35"/>
        <v>138.63625515415657</v>
      </c>
      <c r="Z35" s="13">
        <v>12614</v>
      </c>
      <c r="AA35" s="13">
        <f t="shared" si="36"/>
        <v>138.9446784136764</v>
      </c>
      <c r="AB35" s="13">
        <v>13477</v>
      </c>
      <c r="AC35" s="13">
        <f t="shared" si="37"/>
        <v>148.45072387673352</v>
      </c>
      <c r="AD35" s="16">
        <v>13341</v>
      </c>
      <c r="AE35" s="13">
        <f t="shared" si="21"/>
        <v>146.95266804478013</v>
      </c>
    </row>
    <row r="36" spans="1:31" ht="28.5" customHeight="1">
      <c r="A36" s="10" t="s">
        <v>51</v>
      </c>
      <c r="B36" s="11">
        <v>0.65931294844911392</v>
      </c>
      <c r="C36" s="12">
        <v>788.93333333333328</v>
      </c>
      <c r="D36" s="12">
        <v>814.1</v>
      </c>
      <c r="E36" s="13">
        <f t="shared" si="30"/>
        <v>103.18996112895049</v>
      </c>
      <c r="F36" s="14">
        <v>785.6</v>
      </c>
      <c r="G36" s="13">
        <f t="shared" si="31"/>
        <v>99.577488592191997</v>
      </c>
      <c r="H36" s="14">
        <v>811.2</v>
      </c>
      <c r="I36" s="13">
        <f t="shared" si="32"/>
        <v>102.82237620415754</v>
      </c>
      <c r="J36" s="14">
        <v>773.6</v>
      </c>
      <c r="K36" s="13">
        <f t="shared" si="33"/>
        <v>98.056447524083154</v>
      </c>
      <c r="L36" s="13">
        <v>809</v>
      </c>
      <c r="M36" s="13">
        <f t="shared" si="34"/>
        <v>102.54351867500424</v>
      </c>
      <c r="N36" s="13">
        <v>776.7</v>
      </c>
      <c r="O36" s="13">
        <f t="shared" si="8"/>
        <v>98.449383133344611</v>
      </c>
      <c r="P36" s="13">
        <v>756</v>
      </c>
      <c r="Q36" s="13">
        <f t="shared" si="9"/>
        <v>95.825587290856859</v>
      </c>
      <c r="R36" s="15">
        <v>749.8</v>
      </c>
      <c r="S36" s="15">
        <f t="shared" si="10"/>
        <v>95.03971607233396</v>
      </c>
      <c r="T36" s="13">
        <v>728.31</v>
      </c>
      <c r="U36" s="13">
        <f t="shared" si="11"/>
        <v>92.315785026195712</v>
      </c>
      <c r="V36" s="13">
        <v>706.07</v>
      </c>
      <c r="W36" s="13">
        <f t="shared" si="12"/>
        <v>89.496788913300676</v>
      </c>
      <c r="X36" s="13">
        <v>685.75</v>
      </c>
      <c r="Y36" s="13">
        <f t="shared" si="35"/>
        <v>86.921159371303034</v>
      </c>
      <c r="Z36" s="13">
        <v>665.29600000000005</v>
      </c>
      <c r="AA36" s="13">
        <f t="shared" si="36"/>
        <v>84.328544870711525</v>
      </c>
      <c r="AB36" s="13">
        <v>628.39300000000003</v>
      </c>
      <c r="AC36" s="13">
        <f t="shared" si="37"/>
        <v>79.650963326009816</v>
      </c>
      <c r="AD36" s="16">
        <v>626.4</v>
      </c>
      <c r="AE36" s="13">
        <f t="shared" si="21"/>
        <v>79.398343755281402</v>
      </c>
    </row>
    <row r="37" spans="1:31" ht="28.5" customHeight="1">
      <c r="A37" s="10" t="s">
        <v>52</v>
      </c>
      <c r="B37" s="11">
        <v>8.8841178002369396E-3</v>
      </c>
      <c r="C37" s="12">
        <v>142.1</v>
      </c>
      <c r="D37" s="12">
        <v>146.19999999999999</v>
      </c>
      <c r="E37" s="13">
        <f t="shared" si="30"/>
        <v>102.88529204785361</v>
      </c>
      <c r="F37" s="14">
        <v>115.3</v>
      </c>
      <c r="G37" s="13">
        <f t="shared" si="31"/>
        <v>81.140042223786068</v>
      </c>
      <c r="H37" s="14">
        <v>94.2</v>
      </c>
      <c r="I37" s="13">
        <f t="shared" si="32"/>
        <v>66.291344123856447</v>
      </c>
      <c r="J37" s="14">
        <v>98.6</v>
      </c>
      <c r="K37" s="13">
        <f t="shared" si="33"/>
        <v>69.387755102040813</v>
      </c>
      <c r="L37" s="13">
        <v>95.6</v>
      </c>
      <c r="M37" s="13">
        <f t="shared" si="34"/>
        <v>67.276565798733287</v>
      </c>
      <c r="N37" s="13">
        <v>85.8</v>
      </c>
      <c r="O37" s="13">
        <f t="shared" si="8"/>
        <v>60.380014074595358</v>
      </c>
      <c r="P37" s="13">
        <v>81.599999999999994</v>
      </c>
      <c r="Q37" s="13">
        <f t="shared" si="9"/>
        <v>57.424349049964803</v>
      </c>
      <c r="R37" s="15">
        <v>60</v>
      </c>
      <c r="S37" s="15">
        <f t="shared" si="10"/>
        <v>42.223786066150595</v>
      </c>
      <c r="T37" s="13">
        <v>54</v>
      </c>
      <c r="U37" s="13">
        <f t="shared" si="11"/>
        <v>38.001407459535542</v>
      </c>
      <c r="V37" s="13">
        <v>57.34</v>
      </c>
      <c r="W37" s="13">
        <f t="shared" si="12"/>
        <v>40.351864883884595</v>
      </c>
      <c r="X37" s="13">
        <v>56.02</v>
      </c>
      <c r="Y37" s="13">
        <f t="shared" si="35"/>
        <v>39.422941590429275</v>
      </c>
      <c r="Z37" s="13">
        <v>39.518999999999998</v>
      </c>
      <c r="AA37" s="13">
        <f t="shared" si="36"/>
        <v>27.810696692470096</v>
      </c>
      <c r="AB37" s="13">
        <v>44.881999999999998</v>
      </c>
      <c r="AC37" s="13">
        <f t="shared" si="37"/>
        <v>31.584799437016187</v>
      </c>
      <c r="AD37" s="13">
        <v>38</v>
      </c>
      <c r="AE37" s="13">
        <f t="shared" si="21"/>
        <v>26.741731175228711</v>
      </c>
    </row>
    <row r="38" spans="1:31" ht="28.5" customHeight="1">
      <c r="A38" s="10" t="s">
        <v>53</v>
      </c>
      <c r="B38" s="11">
        <v>1.1885532796289899</v>
      </c>
      <c r="C38" s="12">
        <v>1928.9333333333334</v>
      </c>
      <c r="D38" s="12">
        <v>1903.2</v>
      </c>
      <c r="E38" s="13">
        <f t="shared" si="30"/>
        <v>98.665929356466435</v>
      </c>
      <c r="F38" s="14">
        <v>1903</v>
      </c>
      <c r="G38" s="13">
        <f t="shared" si="31"/>
        <v>98.655560931775767</v>
      </c>
      <c r="H38" s="14">
        <v>1895</v>
      </c>
      <c r="I38" s="13">
        <f t="shared" si="32"/>
        <v>98.240823944148744</v>
      </c>
      <c r="J38" s="14">
        <v>1896</v>
      </c>
      <c r="K38" s="13">
        <f t="shared" si="33"/>
        <v>98.292666067602127</v>
      </c>
      <c r="L38" s="13">
        <v>2042</v>
      </c>
      <c r="M38" s="13">
        <f t="shared" si="34"/>
        <v>105.86161609179511</v>
      </c>
      <c r="N38" s="13">
        <v>2137</v>
      </c>
      <c r="O38" s="13">
        <f t="shared" si="8"/>
        <v>110.7866178198659</v>
      </c>
      <c r="P38" s="13">
        <v>2140</v>
      </c>
      <c r="Q38" s="13">
        <f t="shared" si="9"/>
        <v>110.94214419022603</v>
      </c>
      <c r="R38" s="15">
        <v>1976</v>
      </c>
      <c r="S38" s="15">
        <f t="shared" si="10"/>
        <v>102.44003594387226</v>
      </c>
      <c r="T38" s="13">
        <v>2088</v>
      </c>
      <c r="U38" s="13">
        <f t="shared" si="11"/>
        <v>108.24635377065044</v>
      </c>
      <c r="V38" s="13">
        <v>2082</v>
      </c>
      <c r="W38" s="13">
        <f t="shared" si="12"/>
        <v>107.93530102993019</v>
      </c>
      <c r="X38" s="13">
        <v>2097</v>
      </c>
      <c r="Y38" s="13">
        <f t="shared" si="35"/>
        <v>108.71293288173082</v>
      </c>
      <c r="Z38" s="13">
        <v>2151</v>
      </c>
      <c r="AA38" s="13">
        <f t="shared" si="36"/>
        <v>111.51240754821316</v>
      </c>
      <c r="AB38" s="13">
        <v>2109</v>
      </c>
      <c r="AC38" s="13">
        <f t="shared" si="37"/>
        <v>109.33503836317135</v>
      </c>
      <c r="AD38" s="16">
        <v>2135.5</v>
      </c>
      <c r="AE38" s="13">
        <f t="shared" si="21"/>
        <v>110.70885463468582</v>
      </c>
    </row>
    <row r="39" spans="1:31" ht="28.5" customHeight="1">
      <c r="A39" s="10" t="s">
        <v>54</v>
      </c>
      <c r="B39" s="11">
        <v>2.1283889636832294</v>
      </c>
      <c r="C39" s="12">
        <v>9078.4333333333325</v>
      </c>
      <c r="D39" s="12">
        <v>9413.7000000000007</v>
      </c>
      <c r="E39" s="13">
        <f t="shared" si="30"/>
        <v>103.69300136220274</v>
      </c>
      <c r="F39" s="14">
        <v>9406.7000000000007</v>
      </c>
      <c r="G39" s="13">
        <f t="shared" si="31"/>
        <v>103.61589554732279</v>
      </c>
      <c r="H39" s="14">
        <v>10131.700000000001</v>
      </c>
      <c r="I39" s="13">
        <f t="shared" si="32"/>
        <v>111.60185494560371</v>
      </c>
      <c r="J39" s="14">
        <v>11235</v>
      </c>
      <c r="K39" s="13">
        <f t="shared" si="33"/>
        <v>123.75483288232552</v>
      </c>
      <c r="L39" s="13">
        <v>12178</v>
      </c>
      <c r="M39" s="13">
        <f t="shared" si="34"/>
        <v>134.14208765829642</v>
      </c>
      <c r="N39" s="13">
        <v>11977</v>
      </c>
      <c r="O39" s="13">
        <f t="shared" si="8"/>
        <v>131.92804925960061</v>
      </c>
      <c r="P39" s="13">
        <v>11960</v>
      </c>
      <c r="Q39" s="13">
        <f t="shared" si="9"/>
        <v>131.74079228060643</v>
      </c>
      <c r="R39" s="15">
        <v>12819</v>
      </c>
      <c r="S39" s="15">
        <f t="shared" si="10"/>
        <v>141.20277727801789</v>
      </c>
      <c r="T39" s="13">
        <v>12292</v>
      </c>
      <c r="U39" s="13">
        <f t="shared" si="11"/>
        <v>135.39781092919853</v>
      </c>
      <c r="V39" s="13">
        <v>10826.4</v>
      </c>
      <c r="W39" s="13">
        <f t="shared" si="12"/>
        <v>119.25405631661852</v>
      </c>
      <c r="X39" s="13">
        <v>12586</v>
      </c>
      <c r="Y39" s="13">
        <f t="shared" si="35"/>
        <v>138.63625515415657</v>
      </c>
      <c r="Z39" s="13">
        <v>12614</v>
      </c>
      <c r="AA39" s="13">
        <f t="shared" si="36"/>
        <v>138.9446784136764</v>
      </c>
      <c r="AB39" s="13">
        <v>13477</v>
      </c>
      <c r="AC39" s="13">
        <f t="shared" si="37"/>
        <v>148.45072387673352</v>
      </c>
      <c r="AD39" s="16">
        <v>13341</v>
      </c>
      <c r="AE39" s="13">
        <f t="shared" si="21"/>
        <v>146.95266804478013</v>
      </c>
    </row>
    <row r="40" spans="1:31" ht="28.5" customHeight="1">
      <c r="A40" s="10" t="s">
        <v>55</v>
      </c>
      <c r="B40" s="11">
        <v>4.1693018316139533E-3</v>
      </c>
      <c r="C40" s="12">
        <v>32.913333333333334</v>
      </c>
      <c r="D40" s="12">
        <v>32</v>
      </c>
      <c r="E40" s="13">
        <f t="shared" si="30"/>
        <v>97.225035446627501</v>
      </c>
      <c r="F40" s="14">
        <v>27.03</v>
      </c>
      <c r="G40" s="13">
        <f t="shared" si="31"/>
        <v>82.124772128823182</v>
      </c>
      <c r="H40" s="14">
        <v>25</v>
      </c>
      <c r="I40" s="13">
        <f t="shared" si="32"/>
        <v>75.957058942677733</v>
      </c>
      <c r="J40" s="14">
        <v>28.19</v>
      </c>
      <c r="K40" s="13">
        <f t="shared" si="33"/>
        <v>85.64917966376342</v>
      </c>
      <c r="L40" s="13">
        <v>21.173999999999999</v>
      </c>
      <c r="M40" s="13">
        <f t="shared" si="34"/>
        <v>64.332590642090338</v>
      </c>
      <c r="N40" s="13">
        <v>17.5</v>
      </c>
      <c r="O40" s="13">
        <f t="shared" si="8"/>
        <v>53.16994125987442</v>
      </c>
      <c r="P40" s="13">
        <v>12.849999999999998</v>
      </c>
      <c r="Q40" s="13">
        <f t="shared" si="9"/>
        <v>39.041928296536348</v>
      </c>
      <c r="R40" s="15">
        <v>11.55</v>
      </c>
      <c r="S40" s="15">
        <f t="shared" si="10"/>
        <v>35.092161231517117</v>
      </c>
      <c r="T40" s="13">
        <v>10.98</v>
      </c>
      <c r="U40" s="13">
        <f t="shared" si="11"/>
        <v>33.360340287624062</v>
      </c>
      <c r="V40" s="13">
        <v>10.78</v>
      </c>
      <c r="W40" s="13">
        <f t="shared" si="12"/>
        <v>32.752683816082637</v>
      </c>
      <c r="X40" s="13">
        <v>10.363</v>
      </c>
      <c r="Y40" s="13">
        <f t="shared" si="35"/>
        <v>31.485720072918777</v>
      </c>
      <c r="Z40" s="13">
        <v>10.26</v>
      </c>
      <c r="AA40" s="13">
        <f t="shared" si="36"/>
        <v>31.17277699007494</v>
      </c>
      <c r="AB40" s="13" t="s">
        <v>56</v>
      </c>
      <c r="AC40" s="13">
        <v>0</v>
      </c>
      <c r="AD40" s="16"/>
      <c r="AE40" s="13">
        <f t="shared" si="21"/>
        <v>0</v>
      </c>
    </row>
    <row r="41" spans="1:31" ht="28.5" customHeight="1">
      <c r="A41" s="10" t="s">
        <v>57</v>
      </c>
      <c r="B41" s="11">
        <v>3.6265517652551078</v>
      </c>
      <c r="C41" s="12">
        <v>1479.6333333333332</v>
      </c>
      <c r="D41" s="12">
        <v>1553.1</v>
      </c>
      <c r="E41" s="13">
        <f t="shared" si="30"/>
        <v>104.96519407961434</v>
      </c>
      <c r="F41" s="14">
        <v>1828.3</v>
      </c>
      <c r="G41" s="13">
        <f t="shared" si="31"/>
        <v>123.56439658473948</v>
      </c>
      <c r="H41" s="14">
        <v>1835</v>
      </c>
      <c r="I41" s="13">
        <f t="shared" si="32"/>
        <v>124.01721147131046</v>
      </c>
      <c r="J41" s="14">
        <v>1863</v>
      </c>
      <c r="K41" s="13">
        <f t="shared" si="33"/>
        <v>125.90957219130867</v>
      </c>
      <c r="L41" s="13">
        <v>1888</v>
      </c>
      <c r="M41" s="13">
        <f t="shared" si="34"/>
        <v>127.59917997702135</v>
      </c>
      <c r="N41" s="13">
        <v>1992</v>
      </c>
      <c r="O41" s="13">
        <f t="shared" si="8"/>
        <v>134.62794836558606</v>
      </c>
      <c r="P41" s="13">
        <v>1973</v>
      </c>
      <c r="Q41" s="13">
        <f t="shared" si="9"/>
        <v>133.34384644844442</v>
      </c>
      <c r="R41" s="15">
        <v>2076</v>
      </c>
      <c r="S41" s="15">
        <f t="shared" si="10"/>
        <v>140.30503052558066</v>
      </c>
      <c r="T41" s="13">
        <v>2117</v>
      </c>
      <c r="U41" s="13">
        <f t="shared" si="11"/>
        <v>143.07598729414946</v>
      </c>
      <c r="V41" s="13">
        <v>2179</v>
      </c>
      <c r="W41" s="13">
        <f t="shared" si="12"/>
        <v>147.2662146027169</v>
      </c>
      <c r="X41" s="13">
        <v>2142</v>
      </c>
      <c r="Y41" s="13">
        <f t="shared" si="35"/>
        <v>144.76559507986212</v>
      </c>
      <c r="Z41" s="13">
        <v>2173</v>
      </c>
      <c r="AA41" s="13">
        <f t="shared" si="36"/>
        <v>146.86070873414585</v>
      </c>
      <c r="AB41" s="13">
        <v>2051.3000000000002</v>
      </c>
      <c r="AC41" s="13">
        <f t="shared" ref="AC41:AC58" si="38">AB41/$C41*100</f>
        <v>138.63569803329656</v>
      </c>
      <c r="AD41" s="16">
        <v>2246.8000000000002</v>
      </c>
      <c r="AE41" s="13">
        <f t="shared" si="21"/>
        <v>151.84843091756969</v>
      </c>
    </row>
    <row r="42" spans="1:31" ht="28.5" customHeight="1">
      <c r="A42" s="10" t="s">
        <v>58</v>
      </c>
      <c r="B42" s="11">
        <v>0.81763993170395366</v>
      </c>
      <c r="C42" s="12">
        <v>250.76666666666665</v>
      </c>
      <c r="D42" s="12">
        <v>253.5</v>
      </c>
      <c r="E42" s="13">
        <f t="shared" si="30"/>
        <v>101.08999069520139</v>
      </c>
      <c r="F42" s="14">
        <v>280</v>
      </c>
      <c r="G42" s="13">
        <f t="shared" si="31"/>
        <v>111.65758341087333</v>
      </c>
      <c r="H42" s="14">
        <v>232</v>
      </c>
      <c r="I42" s="13">
        <f t="shared" si="32"/>
        <v>92.51628339758075</v>
      </c>
      <c r="J42" s="14">
        <v>221</v>
      </c>
      <c r="K42" s="13">
        <f t="shared" si="33"/>
        <v>88.129735477867882</v>
      </c>
      <c r="L42" s="13">
        <v>171</v>
      </c>
      <c r="M42" s="13">
        <f t="shared" si="34"/>
        <v>68.190881297354778</v>
      </c>
      <c r="N42" s="13">
        <v>207</v>
      </c>
      <c r="O42" s="13">
        <f t="shared" si="8"/>
        <v>82.546856307324219</v>
      </c>
      <c r="P42" s="13">
        <v>228</v>
      </c>
      <c r="Q42" s="13">
        <f t="shared" si="9"/>
        <v>90.921175063139714</v>
      </c>
      <c r="R42" s="15">
        <v>208</v>
      </c>
      <c r="S42" s="15">
        <f t="shared" si="10"/>
        <v>82.945633390934475</v>
      </c>
      <c r="T42" s="13">
        <v>204</v>
      </c>
      <c r="U42" s="13">
        <f t="shared" si="11"/>
        <v>81.350525056493424</v>
      </c>
      <c r="V42" s="13">
        <v>199</v>
      </c>
      <c r="W42" s="13">
        <f t="shared" si="12"/>
        <v>79.356639638442118</v>
      </c>
      <c r="X42" s="13">
        <v>173</v>
      </c>
      <c r="Y42" s="13">
        <f t="shared" si="35"/>
        <v>68.988435464575304</v>
      </c>
      <c r="Z42" s="13">
        <v>163</v>
      </c>
      <c r="AA42" s="13">
        <f t="shared" si="36"/>
        <v>65.000664628472691</v>
      </c>
      <c r="AB42" s="13">
        <v>173.1</v>
      </c>
      <c r="AC42" s="13">
        <f t="shared" si="38"/>
        <v>69.028313172936322</v>
      </c>
      <c r="AD42" s="16">
        <v>152.19999999999999</v>
      </c>
      <c r="AE42" s="13">
        <f t="shared" si="21"/>
        <v>60.693872125481853</v>
      </c>
    </row>
    <row r="43" spans="1:31" ht="28.5" customHeight="1">
      <c r="A43" s="10" t="s">
        <v>59</v>
      </c>
      <c r="B43" s="11">
        <v>0.19208553251922317</v>
      </c>
      <c r="C43" s="12">
        <v>106.46666666666665</v>
      </c>
      <c r="D43" s="12">
        <v>106</v>
      </c>
      <c r="E43" s="13">
        <f t="shared" si="30"/>
        <v>99.561678146524741</v>
      </c>
      <c r="F43" s="14">
        <v>124.3</v>
      </c>
      <c r="G43" s="13">
        <f t="shared" si="31"/>
        <v>116.7501565435191</v>
      </c>
      <c r="H43" s="14">
        <v>119</v>
      </c>
      <c r="I43" s="13">
        <f t="shared" si="32"/>
        <v>111.77207263619286</v>
      </c>
      <c r="J43" s="14">
        <v>113</v>
      </c>
      <c r="K43" s="13">
        <f t="shared" si="33"/>
        <v>106.13650594865373</v>
      </c>
      <c r="L43" s="13">
        <v>114</v>
      </c>
      <c r="M43" s="13">
        <f t="shared" si="34"/>
        <v>107.0757670632436</v>
      </c>
      <c r="N43" s="13">
        <v>112</v>
      </c>
      <c r="O43" s="13">
        <f t="shared" si="8"/>
        <v>105.19724483406388</v>
      </c>
      <c r="P43" s="13">
        <v>106</v>
      </c>
      <c r="Q43" s="13">
        <f t="shared" si="9"/>
        <v>99.561678146524741</v>
      </c>
      <c r="R43" s="15">
        <v>107</v>
      </c>
      <c r="S43" s="15">
        <f t="shared" si="10"/>
        <v>100.50093926111461</v>
      </c>
      <c r="T43" s="13">
        <v>126</v>
      </c>
      <c r="U43" s="13">
        <f t="shared" si="11"/>
        <v>118.34690043832188</v>
      </c>
      <c r="V43" s="13">
        <v>128</v>
      </c>
      <c r="W43" s="13">
        <f t="shared" si="12"/>
        <v>120.22542266750158</v>
      </c>
      <c r="X43" s="13">
        <v>131</v>
      </c>
      <c r="Y43" s="13">
        <f t="shared" si="35"/>
        <v>123.04320601127114</v>
      </c>
      <c r="Z43" s="13">
        <v>110</v>
      </c>
      <c r="AA43" s="13">
        <f t="shared" si="36"/>
        <v>103.31872260488417</v>
      </c>
      <c r="AB43" s="13">
        <v>107.6</v>
      </c>
      <c r="AC43" s="13">
        <f t="shared" si="38"/>
        <v>101.0644959298685</v>
      </c>
      <c r="AD43" s="16">
        <v>117.6</v>
      </c>
      <c r="AE43" s="13">
        <f t="shared" si="21"/>
        <v>110.45710707576708</v>
      </c>
    </row>
    <row r="44" spans="1:31" ht="28.5" customHeight="1">
      <c r="A44" s="10" t="s">
        <v>60</v>
      </c>
      <c r="B44" s="11">
        <v>1.5093079136035068</v>
      </c>
      <c r="C44" s="12">
        <v>689.4666666666667</v>
      </c>
      <c r="D44" s="12">
        <v>704.4</v>
      </c>
      <c r="E44" s="13">
        <f t="shared" si="30"/>
        <v>102.16592535292979</v>
      </c>
      <c r="F44" s="14">
        <v>834.2</v>
      </c>
      <c r="G44" s="13">
        <f t="shared" si="31"/>
        <v>120.99207116611875</v>
      </c>
      <c r="H44" s="14">
        <v>756</v>
      </c>
      <c r="I44" s="13">
        <f t="shared" si="32"/>
        <v>109.64997099207116</v>
      </c>
      <c r="J44" s="14">
        <v>1064</v>
      </c>
      <c r="K44" s="13">
        <f t="shared" si="33"/>
        <v>154.32218139624828</v>
      </c>
      <c r="L44" s="13">
        <v>1045</v>
      </c>
      <c r="M44" s="13">
        <f t="shared" si="34"/>
        <v>151.56642815702958</v>
      </c>
      <c r="N44" s="13">
        <v>1052</v>
      </c>
      <c r="O44" s="13">
        <f t="shared" si="8"/>
        <v>152.58170566621544</v>
      </c>
      <c r="P44" s="13">
        <v>1204</v>
      </c>
      <c r="Q44" s="13">
        <f t="shared" si="9"/>
        <v>174.62773157996517</v>
      </c>
      <c r="R44" s="15">
        <v>1173</v>
      </c>
      <c r="S44" s="15">
        <f t="shared" si="10"/>
        <v>170.1315026107136</v>
      </c>
      <c r="T44" s="13">
        <v>1320</v>
      </c>
      <c r="U44" s="13">
        <f t="shared" si="11"/>
        <v>191.45233030361629</v>
      </c>
      <c r="V44" s="13">
        <v>1306</v>
      </c>
      <c r="W44" s="13">
        <f t="shared" si="12"/>
        <v>189.42177528524462</v>
      </c>
      <c r="X44" s="13">
        <v>1285</v>
      </c>
      <c r="Y44" s="13">
        <f t="shared" si="35"/>
        <v>186.37594275768708</v>
      </c>
      <c r="Z44" s="13">
        <v>1220</v>
      </c>
      <c r="AA44" s="13">
        <f t="shared" si="36"/>
        <v>176.94836588667567</v>
      </c>
      <c r="AB44" s="13">
        <v>1431.4</v>
      </c>
      <c r="AC44" s="13">
        <f t="shared" si="38"/>
        <v>207.60974666408819</v>
      </c>
      <c r="AD44" s="16">
        <v>1595</v>
      </c>
      <c r="AE44" s="13">
        <f t="shared" si="21"/>
        <v>231.33823245020304</v>
      </c>
    </row>
    <row r="45" spans="1:31" ht="28.5" customHeight="1">
      <c r="A45" s="10" t="s">
        <v>61</v>
      </c>
      <c r="B45" s="11">
        <v>3.1985126908512949</v>
      </c>
      <c r="C45" s="12">
        <v>477.76666666666665</v>
      </c>
      <c r="D45" s="12">
        <v>532.5</v>
      </c>
      <c r="E45" s="13">
        <f t="shared" si="30"/>
        <v>111.45608037396219</v>
      </c>
      <c r="F45" s="14">
        <v>709</v>
      </c>
      <c r="G45" s="13">
        <f t="shared" si="31"/>
        <v>148.39879997209238</v>
      </c>
      <c r="H45" s="14">
        <v>770</v>
      </c>
      <c r="I45" s="13">
        <f t="shared" si="32"/>
        <v>161.16653875671528</v>
      </c>
      <c r="J45" s="14">
        <v>830</v>
      </c>
      <c r="K45" s="13">
        <f t="shared" si="33"/>
        <v>173.72497034814765</v>
      </c>
      <c r="L45" s="13">
        <v>830</v>
      </c>
      <c r="M45" s="13">
        <f t="shared" si="34"/>
        <v>173.72497034814765</v>
      </c>
      <c r="N45" s="13">
        <v>776</v>
      </c>
      <c r="O45" s="13">
        <f t="shared" si="8"/>
        <v>162.42238191585852</v>
      </c>
      <c r="P45" s="13">
        <v>803</v>
      </c>
      <c r="Q45" s="13">
        <f t="shared" si="9"/>
        <v>168.07367613200307</v>
      </c>
      <c r="R45" s="15">
        <v>822</v>
      </c>
      <c r="S45" s="15">
        <f t="shared" si="10"/>
        <v>172.0505128026233</v>
      </c>
      <c r="T45" s="13">
        <v>841</v>
      </c>
      <c r="U45" s="13">
        <f t="shared" si="11"/>
        <v>176.02734947324356</v>
      </c>
      <c r="V45" s="13">
        <v>860</v>
      </c>
      <c r="W45" s="13">
        <f t="shared" si="12"/>
        <v>180.00418614386382</v>
      </c>
      <c r="X45" s="13">
        <v>884</v>
      </c>
      <c r="Y45" s="13">
        <f t="shared" si="35"/>
        <v>185.02755878043675</v>
      </c>
      <c r="Z45" s="13">
        <v>866</v>
      </c>
      <c r="AA45" s="13">
        <f t="shared" si="36"/>
        <v>181.26002930300703</v>
      </c>
      <c r="AB45" s="13">
        <v>896.8</v>
      </c>
      <c r="AC45" s="13">
        <f t="shared" si="38"/>
        <v>187.70669085327566</v>
      </c>
      <c r="AD45" s="16">
        <v>920.4</v>
      </c>
      <c r="AE45" s="13">
        <f t="shared" si="21"/>
        <v>192.6463406125724</v>
      </c>
    </row>
    <row r="46" spans="1:31" ht="28.5" customHeight="1">
      <c r="A46" s="10" t="s">
        <v>62</v>
      </c>
      <c r="B46" s="11">
        <v>0.40887477524241711</v>
      </c>
      <c r="C46" s="12">
        <v>363.13333333333338</v>
      </c>
      <c r="D46" s="12">
        <v>348.1</v>
      </c>
      <c r="E46" s="13">
        <f t="shared" si="30"/>
        <v>95.860106480631529</v>
      </c>
      <c r="F46" s="14">
        <v>390.69</v>
      </c>
      <c r="G46" s="13">
        <f t="shared" si="31"/>
        <v>107.58858087020377</v>
      </c>
      <c r="H46" s="14">
        <v>444.31</v>
      </c>
      <c r="I46" s="13">
        <f t="shared" si="32"/>
        <v>122.35450706811086</v>
      </c>
      <c r="J46" s="14">
        <v>491.15</v>
      </c>
      <c r="K46" s="13">
        <f t="shared" si="33"/>
        <v>135.25335046814757</v>
      </c>
      <c r="L46" s="13">
        <v>466.03399999999999</v>
      </c>
      <c r="M46" s="13">
        <f t="shared" si="34"/>
        <v>128.336882687718</v>
      </c>
      <c r="N46" s="13">
        <v>426.04</v>
      </c>
      <c r="O46" s="13">
        <f t="shared" si="8"/>
        <v>117.32329722783182</v>
      </c>
      <c r="P46" s="13">
        <v>455.85999999999996</v>
      </c>
      <c r="Q46" s="13">
        <f t="shared" si="9"/>
        <v>125.53515696713784</v>
      </c>
      <c r="R46" s="15">
        <v>467.53</v>
      </c>
      <c r="S46" s="15">
        <f t="shared" si="10"/>
        <v>128.74885257940147</v>
      </c>
      <c r="T46" s="13">
        <v>450.69</v>
      </c>
      <c r="U46" s="13">
        <f t="shared" si="11"/>
        <v>124.11143748852578</v>
      </c>
      <c r="V46" s="13">
        <v>399.63</v>
      </c>
      <c r="W46" s="13">
        <f t="shared" si="12"/>
        <v>110.05048650633375</v>
      </c>
      <c r="X46" s="13">
        <v>410.61900000000003</v>
      </c>
      <c r="Y46" s="13">
        <f t="shared" si="35"/>
        <v>113.07664769597943</v>
      </c>
      <c r="Z46" s="13">
        <v>408.69799999999998</v>
      </c>
      <c r="AA46" s="13">
        <f t="shared" si="36"/>
        <v>112.54764090324947</v>
      </c>
      <c r="AB46" s="13" t="s">
        <v>56</v>
      </c>
      <c r="AC46" s="13">
        <v>0</v>
      </c>
      <c r="AD46" s="13" t="s">
        <v>56</v>
      </c>
      <c r="AE46" s="13">
        <v>0</v>
      </c>
    </row>
    <row r="47" spans="1:31" ht="28.5" customHeight="1">
      <c r="A47" s="10" t="s">
        <v>63</v>
      </c>
      <c r="B47" s="11">
        <v>0.6240031313867731</v>
      </c>
      <c r="C47" s="12">
        <v>3257.2666666666664</v>
      </c>
      <c r="D47" s="12">
        <v>3472.6</v>
      </c>
      <c r="E47" s="13">
        <f t="shared" si="30"/>
        <v>106.61085982111791</v>
      </c>
      <c r="F47" s="14">
        <v>3862.49</v>
      </c>
      <c r="G47" s="13">
        <f t="shared" si="31"/>
        <v>118.58071184428663</v>
      </c>
      <c r="H47" s="14">
        <v>2989.61</v>
      </c>
      <c r="I47" s="13">
        <f t="shared" si="32"/>
        <v>91.782783110583523</v>
      </c>
      <c r="J47" s="14">
        <v>3382.15</v>
      </c>
      <c r="K47" s="13">
        <f t="shared" si="33"/>
        <v>103.83399169037435</v>
      </c>
      <c r="L47" s="13">
        <v>3444.16</v>
      </c>
      <c r="M47" s="13">
        <f t="shared" si="34"/>
        <v>105.73773511533189</v>
      </c>
      <c r="N47" s="13">
        <v>5151.29</v>
      </c>
      <c r="O47" s="13">
        <f t="shared" si="8"/>
        <v>158.14762889129946</v>
      </c>
      <c r="P47" s="13">
        <v>5958.7</v>
      </c>
      <c r="Q47" s="13">
        <f t="shared" si="9"/>
        <v>182.93559016762521</v>
      </c>
      <c r="R47" s="15">
        <v>5344.84</v>
      </c>
      <c r="S47" s="15">
        <f t="shared" si="10"/>
        <v>164.08972758345445</v>
      </c>
      <c r="T47" s="13">
        <v>5603.37</v>
      </c>
      <c r="U47" s="13">
        <f t="shared" si="11"/>
        <v>172.02675044515851</v>
      </c>
      <c r="V47" s="13">
        <v>4103.3069999999998</v>
      </c>
      <c r="W47" s="13">
        <f t="shared" si="12"/>
        <v>125.97393520129351</v>
      </c>
      <c r="X47" s="13">
        <v>3936.49</v>
      </c>
      <c r="Y47" s="13">
        <f t="shared" si="35"/>
        <v>120.85255531222498</v>
      </c>
      <c r="Z47" s="13">
        <v>3469.047</v>
      </c>
      <c r="AA47" s="13">
        <f t="shared" si="36"/>
        <v>106.50178063406948</v>
      </c>
      <c r="AB47" s="13" t="s">
        <v>56</v>
      </c>
      <c r="AC47" s="13">
        <v>0</v>
      </c>
      <c r="AD47" s="13" t="s">
        <v>56</v>
      </c>
      <c r="AE47" s="13">
        <v>0</v>
      </c>
    </row>
    <row r="48" spans="1:31" ht="28.5" customHeight="1">
      <c r="A48" s="10" t="s">
        <v>64</v>
      </c>
      <c r="B48" s="11">
        <v>0.21577061790206187</v>
      </c>
      <c r="C48" s="12">
        <v>234.4</v>
      </c>
      <c r="D48" s="12">
        <v>197</v>
      </c>
      <c r="E48" s="13">
        <f t="shared" si="30"/>
        <v>84.044368600682589</v>
      </c>
      <c r="F48" s="14">
        <v>238.7</v>
      </c>
      <c r="G48" s="13">
        <f t="shared" si="31"/>
        <v>101.83447098976109</v>
      </c>
      <c r="H48" s="14">
        <v>196</v>
      </c>
      <c r="I48" s="13">
        <f t="shared" si="32"/>
        <v>83.617747440273035</v>
      </c>
      <c r="J48" s="14">
        <v>184</v>
      </c>
      <c r="K48" s="13">
        <f t="shared" si="33"/>
        <v>78.49829351535837</v>
      </c>
      <c r="L48" s="13">
        <v>200</v>
      </c>
      <c r="M48" s="13">
        <f t="shared" si="34"/>
        <v>85.324232081911262</v>
      </c>
      <c r="N48" s="13">
        <v>125</v>
      </c>
      <c r="O48" s="13">
        <f t="shared" si="8"/>
        <v>53.327645051194537</v>
      </c>
      <c r="P48" s="13">
        <v>124</v>
      </c>
      <c r="Q48" s="13">
        <f t="shared" si="9"/>
        <v>52.901023890784984</v>
      </c>
      <c r="R48" s="15">
        <v>129</v>
      </c>
      <c r="S48" s="15">
        <f t="shared" si="10"/>
        <v>55.034129692832764</v>
      </c>
      <c r="T48" s="13">
        <v>129</v>
      </c>
      <c r="U48" s="13">
        <f t="shared" si="11"/>
        <v>55.034129692832764</v>
      </c>
      <c r="V48" s="13">
        <v>132</v>
      </c>
      <c r="W48" s="13">
        <f t="shared" si="12"/>
        <v>56.31399317406143</v>
      </c>
      <c r="X48" s="13">
        <v>134</v>
      </c>
      <c r="Y48" s="13">
        <f t="shared" si="35"/>
        <v>57.167235494880543</v>
      </c>
      <c r="Z48" s="13">
        <v>245</v>
      </c>
      <c r="AA48" s="13">
        <f t="shared" si="36"/>
        <v>104.52218430034131</v>
      </c>
      <c r="AB48" s="13">
        <v>257.8</v>
      </c>
      <c r="AC48" s="13">
        <f t="shared" si="38"/>
        <v>109.98293515358361</v>
      </c>
      <c r="AD48" s="16">
        <v>257.8</v>
      </c>
      <c r="AE48" s="13">
        <f t="shared" si="21"/>
        <v>109.98293515358361</v>
      </c>
    </row>
    <row r="49" spans="1:31" ht="28.5" customHeight="1">
      <c r="A49" s="10" t="s">
        <v>65</v>
      </c>
      <c r="B49" s="11">
        <v>1.2895710650571202</v>
      </c>
      <c r="C49" s="12">
        <v>741</v>
      </c>
      <c r="D49" s="12">
        <v>805.8</v>
      </c>
      <c r="E49" s="13">
        <f t="shared" si="30"/>
        <v>108.74493927125506</v>
      </c>
      <c r="F49" s="14">
        <v>779.1</v>
      </c>
      <c r="G49" s="13">
        <f t="shared" si="31"/>
        <v>105.14170040485831</v>
      </c>
      <c r="H49" s="14">
        <v>767</v>
      </c>
      <c r="I49" s="13">
        <f t="shared" si="32"/>
        <v>103.50877192982458</v>
      </c>
      <c r="J49" s="14">
        <v>792</v>
      </c>
      <c r="K49" s="13">
        <f t="shared" si="33"/>
        <v>106.88259109311741</v>
      </c>
      <c r="L49" s="13">
        <v>800</v>
      </c>
      <c r="M49" s="13">
        <f t="shared" si="34"/>
        <v>107.96221322537112</v>
      </c>
      <c r="N49" s="13">
        <v>794</v>
      </c>
      <c r="O49" s="13">
        <f t="shared" si="8"/>
        <v>107.15249662618082</v>
      </c>
      <c r="P49" s="13">
        <v>775</v>
      </c>
      <c r="Q49" s="13">
        <f t="shared" si="9"/>
        <v>104.58839406207827</v>
      </c>
      <c r="R49" s="15">
        <v>761</v>
      </c>
      <c r="S49" s="15">
        <f t="shared" si="10"/>
        <v>102.69905533063428</v>
      </c>
      <c r="T49" s="13">
        <v>811</v>
      </c>
      <c r="U49" s="13">
        <f t="shared" si="11"/>
        <v>109.44669365721997</v>
      </c>
      <c r="V49" s="13">
        <v>840</v>
      </c>
      <c r="W49" s="13">
        <f t="shared" si="12"/>
        <v>113.36032388663968</v>
      </c>
      <c r="X49" s="13">
        <v>752</v>
      </c>
      <c r="Y49" s="13">
        <f t="shared" si="35"/>
        <v>101.48448043184885</v>
      </c>
      <c r="Z49" s="13">
        <v>780</v>
      </c>
      <c r="AA49" s="13">
        <f t="shared" si="36"/>
        <v>105.26315789473684</v>
      </c>
      <c r="AB49" s="13">
        <v>684.5</v>
      </c>
      <c r="AC49" s="13">
        <f t="shared" si="38"/>
        <v>92.375168690958162</v>
      </c>
      <c r="AD49" s="16">
        <v>743.2</v>
      </c>
      <c r="AE49" s="13">
        <f t="shared" si="21"/>
        <v>100.29689608636978</v>
      </c>
    </row>
    <row r="50" spans="1:31" ht="28.5" customHeight="1">
      <c r="A50" s="10" t="s">
        <v>66</v>
      </c>
      <c r="B50" s="11">
        <v>0.2675541508473811</v>
      </c>
      <c r="C50" s="12">
        <v>106.93333333333332</v>
      </c>
      <c r="D50" s="12">
        <v>104.1</v>
      </c>
      <c r="E50" s="13">
        <f t="shared" si="30"/>
        <v>97.350374064837908</v>
      </c>
      <c r="F50" s="14">
        <v>108.6</v>
      </c>
      <c r="G50" s="13">
        <f t="shared" si="31"/>
        <v>101.55860349127181</v>
      </c>
      <c r="H50" s="14">
        <v>108</v>
      </c>
      <c r="I50" s="13">
        <f t="shared" si="32"/>
        <v>100.99750623441398</v>
      </c>
      <c r="J50" s="14">
        <v>149</v>
      </c>
      <c r="K50" s="13">
        <f t="shared" si="33"/>
        <v>139.33915211970077</v>
      </c>
      <c r="L50" s="13">
        <v>155</v>
      </c>
      <c r="M50" s="13">
        <f t="shared" si="34"/>
        <v>144.95012468827932</v>
      </c>
      <c r="N50" s="13">
        <v>136</v>
      </c>
      <c r="O50" s="13">
        <f t="shared" si="8"/>
        <v>127.18204488778055</v>
      </c>
      <c r="P50" s="13">
        <v>133</v>
      </c>
      <c r="Q50" s="13">
        <f t="shared" si="9"/>
        <v>124.37655860349128</v>
      </c>
      <c r="R50" s="15">
        <v>142</v>
      </c>
      <c r="S50" s="15">
        <f t="shared" si="10"/>
        <v>132.79301745635911</v>
      </c>
      <c r="T50" s="13">
        <v>164</v>
      </c>
      <c r="U50" s="13">
        <f t="shared" si="11"/>
        <v>153.36658354114715</v>
      </c>
      <c r="V50" s="13">
        <v>168</v>
      </c>
      <c r="W50" s="13">
        <f t="shared" si="12"/>
        <v>157.1072319201995</v>
      </c>
      <c r="X50" s="13">
        <v>160</v>
      </c>
      <c r="Y50" s="13">
        <f t="shared" si="35"/>
        <v>149.62593516209478</v>
      </c>
      <c r="Z50" s="13">
        <v>164</v>
      </c>
      <c r="AA50" s="13">
        <f t="shared" si="36"/>
        <v>153.36658354114715</v>
      </c>
      <c r="AB50" s="13">
        <v>178.6</v>
      </c>
      <c r="AC50" s="13">
        <f t="shared" si="38"/>
        <v>167.01995012468828</v>
      </c>
      <c r="AD50" s="16">
        <v>170.7</v>
      </c>
      <c r="AE50" s="13">
        <f t="shared" si="21"/>
        <v>159.63216957605985</v>
      </c>
    </row>
    <row r="51" spans="1:31" ht="28.5" customHeight="1">
      <c r="A51" s="10" t="s">
        <v>67</v>
      </c>
      <c r="B51" s="11">
        <v>0.51915467323955422</v>
      </c>
      <c r="C51" s="12">
        <v>175.26666666666665</v>
      </c>
      <c r="D51" s="12">
        <v>175.3</v>
      </c>
      <c r="E51" s="13">
        <f t="shared" si="30"/>
        <v>100.01901863826552</v>
      </c>
      <c r="F51" s="14">
        <v>181.1</v>
      </c>
      <c r="G51" s="13">
        <f t="shared" si="31"/>
        <v>103.32826169646255</v>
      </c>
      <c r="H51" s="14">
        <v>181</v>
      </c>
      <c r="I51" s="13">
        <f t="shared" si="32"/>
        <v>103.27120578166604</v>
      </c>
      <c r="J51" s="14">
        <v>195</v>
      </c>
      <c r="K51" s="13">
        <f t="shared" si="33"/>
        <v>111.25903385317612</v>
      </c>
      <c r="L51" s="13">
        <v>218</v>
      </c>
      <c r="M51" s="13">
        <f t="shared" si="34"/>
        <v>124.38189425637125</v>
      </c>
      <c r="N51" s="13">
        <v>194</v>
      </c>
      <c r="O51" s="13">
        <f t="shared" si="8"/>
        <v>110.68847470521112</v>
      </c>
      <c r="P51" s="13">
        <v>233</v>
      </c>
      <c r="Q51" s="13">
        <f t="shared" si="9"/>
        <v>132.94028147584635</v>
      </c>
      <c r="R51" s="15">
        <v>184</v>
      </c>
      <c r="S51" s="15">
        <f t="shared" si="10"/>
        <v>104.98288322556107</v>
      </c>
      <c r="T51" s="13">
        <v>186</v>
      </c>
      <c r="U51" s="13">
        <f t="shared" si="11"/>
        <v>106.12400152149107</v>
      </c>
      <c r="V51" s="13">
        <v>222</v>
      </c>
      <c r="W51" s="13">
        <f t="shared" si="12"/>
        <v>126.66413084823127</v>
      </c>
      <c r="X51" s="13">
        <v>238</v>
      </c>
      <c r="Y51" s="13">
        <f t="shared" si="35"/>
        <v>135.79307721567139</v>
      </c>
      <c r="Z51" s="13">
        <v>253</v>
      </c>
      <c r="AA51" s="13">
        <f t="shared" si="36"/>
        <v>144.35146443514645</v>
      </c>
      <c r="AB51" s="13">
        <v>296.3</v>
      </c>
      <c r="AC51" s="13">
        <f t="shared" si="38"/>
        <v>169.0566755420312</v>
      </c>
      <c r="AD51" s="16">
        <v>284</v>
      </c>
      <c r="AE51" s="13">
        <f t="shared" si="21"/>
        <v>162.03879802206163</v>
      </c>
    </row>
    <row r="52" spans="1:31" ht="28.5" customHeight="1">
      <c r="A52" s="10" t="s">
        <v>68</v>
      </c>
      <c r="B52" s="11">
        <v>1.3875119245591845</v>
      </c>
      <c r="C52" s="12">
        <v>383.4</v>
      </c>
      <c r="D52" s="12">
        <v>386.7</v>
      </c>
      <c r="E52" s="13">
        <f t="shared" si="30"/>
        <v>100.86071987480439</v>
      </c>
      <c r="F52" s="14">
        <v>387</v>
      </c>
      <c r="G52" s="13">
        <f t="shared" si="31"/>
        <v>100.93896713615025</v>
      </c>
      <c r="H52" s="14">
        <v>400</v>
      </c>
      <c r="I52" s="13">
        <f t="shared" si="32"/>
        <v>104.32968179447053</v>
      </c>
      <c r="J52" s="14">
        <v>400</v>
      </c>
      <c r="K52" s="13">
        <f t="shared" si="33"/>
        <v>104.32968179447053</v>
      </c>
      <c r="L52" s="13">
        <v>450</v>
      </c>
      <c r="M52" s="13">
        <f t="shared" si="34"/>
        <v>117.37089201877934</v>
      </c>
      <c r="N52" s="13">
        <v>446</v>
      </c>
      <c r="O52" s="13">
        <f t="shared" si="8"/>
        <v>116.32759520083465</v>
      </c>
      <c r="P52" s="13">
        <v>452</v>
      </c>
      <c r="Q52" s="13">
        <f t="shared" si="9"/>
        <v>117.8925404277517</v>
      </c>
      <c r="R52" s="15">
        <v>450</v>
      </c>
      <c r="S52" s="15">
        <f t="shared" si="10"/>
        <v>117.37089201877934</v>
      </c>
      <c r="T52" s="13">
        <v>474</v>
      </c>
      <c r="U52" s="13">
        <f t="shared" si="11"/>
        <v>123.63067292644759</v>
      </c>
      <c r="V52" s="13">
        <v>455</v>
      </c>
      <c r="W52" s="13">
        <f t="shared" si="12"/>
        <v>118.67501304121024</v>
      </c>
      <c r="X52" s="13">
        <v>497</v>
      </c>
      <c r="Y52" s="13">
        <f t="shared" si="35"/>
        <v>129.62962962962962</v>
      </c>
      <c r="Z52" s="13">
        <v>718</v>
      </c>
      <c r="AA52" s="13">
        <f t="shared" si="36"/>
        <v>187.27177882107461</v>
      </c>
      <c r="AB52" s="13">
        <v>745.1</v>
      </c>
      <c r="AC52" s="13">
        <f t="shared" si="38"/>
        <v>194.34011476264999</v>
      </c>
      <c r="AD52" s="16">
        <v>742.7</v>
      </c>
      <c r="AE52" s="13">
        <f t="shared" si="21"/>
        <v>193.71413667188318</v>
      </c>
    </row>
    <row r="53" spans="1:31" ht="28.5" customHeight="1">
      <c r="A53" s="10" t="s">
        <v>69</v>
      </c>
      <c r="B53" s="11">
        <v>9.7274134035766263E-2</v>
      </c>
      <c r="C53" s="12">
        <v>91.933333333333337</v>
      </c>
      <c r="D53" s="12">
        <v>81.8</v>
      </c>
      <c r="E53" s="13">
        <f t="shared" si="30"/>
        <v>88.977519941986941</v>
      </c>
      <c r="F53" s="14">
        <v>92</v>
      </c>
      <c r="G53" s="13">
        <f t="shared" si="31"/>
        <v>100.07251631617113</v>
      </c>
      <c r="H53" s="14">
        <v>90</v>
      </c>
      <c r="I53" s="13">
        <f t="shared" si="32"/>
        <v>97.897026831036982</v>
      </c>
      <c r="J53" s="14">
        <v>87</v>
      </c>
      <c r="K53" s="13">
        <f t="shared" si="33"/>
        <v>94.633792603335749</v>
      </c>
      <c r="L53" s="13">
        <v>87</v>
      </c>
      <c r="M53" s="13">
        <f t="shared" si="34"/>
        <v>94.633792603335749</v>
      </c>
      <c r="N53" s="13">
        <v>92</v>
      </c>
      <c r="O53" s="13">
        <f t="shared" si="8"/>
        <v>100.07251631617113</v>
      </c>
      <c r="P53" s="13">
        <v>93</v>
      </c>
      <c r="Q53" s="13">
        <f t="shared" si="9"/>
        <v>101.16026105873821</v>
      </c>
      <c r="R53" s="15">
        <v>100</v>
      </c>
      <c r="S53" s="15">
        <f t="shared" si="10"/>
        <v>108.77447425670776</v>
      </c>
      <c r="T53" s="13">
        <v>86</v>
      </c>
      <c r="U53" s="13">
        <f t="shared" si="11"/>
        <v>93.546047860768667</v>
      </c>
      <c r="V53" s="13">
        <v>85</v>
      </c>
      <c r="W53" s="13">
        <f t="shared" si="12"/>
        <v>92.458303118201584</v>
      </c>
      <c r="X53" s="13">
        <v>84</v>
      </c>
      <c r="Y53" s="13">
        <f t="shared" si="35"/>
        <v>91.370558375634516</v>
      </c>
      <c r="Z53" s="13">
        <v>81</v>
      </c>
      <c r="AA53" s="13">
        <f t="shared" si="36"/>
        <v>88.107324147933284</v>
      </c>
      <c r="AB53" s="13">
        <v>85.4</v>
      </c>
      <c r="AC53" s="13">
        <f t="shared" si="38"/>
        <v>92.89340101522842</v>
      </c>
      <c r="AD53" s="16">
        <v>82.2</v>
      </c>
      <c r="AE53" s="13">
        <f t="shared" si="21"/>
        <v>89.412617839013777</v>
      </c>
    </row>
    <row r="54" spans="1:31" ht="28.5" customHeight="1">
      <c r="A54" s="10" t="s">
        <v>70</v>
      </c>
      <c r="B54" s="11">
        <v>0.1945630933793431</v>
      </c>
      <c r="C54" s="12">
        <v>348.4666666666667</v>
      </c>
      <c r="D54" s="12">
        <v>384.2</v>
      </c>
      <c r="E54" s="13">
        <f t="shared" si="30"/>
        <v>110.25444805815954</v>
      </c>
      <c r="F54" s="14">
        <v>396.9</v>
      </c>
      <c r="G54" s="13">
        <f t="shared" si="31"/>
        <v>113.89898603405393</v>
      </c>
      <c r="H54" s="14">
        <v>360</v>
      </c>
      <c r="I54" s="13">
        <f t="shared" si="32"/>
        <v>103.30973789936866</v>
      </c>
      <c r="J54" s="14">
        <v>530</v>
      </c>
      <c r="K54" s="13">
        <f t="shared" si="33"/>
        <v>152.09489190740385</v>
      </c>
      <c r="L54" s="13">
        <v>564</v>
      </c>
      <c r="M54" s="13">
        <f t="shared" si="34"/>
        <v>161.85192270901089</v>
      </c>
      <c r="N54" s="13">
        <v>543</v>
      </c>
      <c r="O54" s="13">
        <f t="shared" si="8"/>
        <v>155.82552133154772</v>
      </c>
      <c r="P54" s="13">
        <v>447</v>
      </c>
      <c r="Q54" s="13">
        <f t="shared" si="9"/>
        <v>128.27625789171609</v>
      </c>
      <c r="R54" s="15">
        <v>553</v>
      </c>
      <c r="S54" s="15">
        <f t="shared" si="10"/>
        <v>158.69523627319683</v>
      </c>
      <c r="T54" s="13">
        <v>582</v>
      </c>
      <c r="U54" s="13">
        <f t="shared" si="11"/>
        <v>167.01740960397933</v>
      </c>
      <c r="V54" s="13">
        <v>674</v>
      </c>
      <c r="W54" s="13">
        <f t="shared" si="12"/>
        <v>193.41878706715133</v>
      </c>
      <c r="X54" s="13">
        <v>532</v>
      </c>
      <c r="Y54" s="13">
        <f t="shared" si="35"/>
        <v>152.66883489573368</v>
      </c>
      <c r="Z54" s="13">
        <v>470</v>
      </c>
      <c r="AA54" s="13">
        <f t="shared" si="36"/>
        <v>134.87660225750909</v>
      </c>
      <c r="AB54" s="13">
        <v>528.9</v>
      </c>
      <c r="AC54" s="13">
        <f t="shared" si="38"/>
        <v>151.77922326382244</v>
      </c>
      <c r="AD54" s="16">
        <v>551.79999999999995</v>
      </c>
      <c r="AE54" s="13">
        <f t="shared" si="21"/>
        <v>158.35087048019892</v>
      </c>
    </row>
    <row r="55" spans="1:31" ht="28.5" customHeight="1">
      <c r="A55" s="10" t="s">
        <v>71</v>
      </c>
      <c r="B55" s="11">
        <v>0.69336309818891617</v>
      </c>
      <c r="C55" s="12">
        <v>166.4</v>
      </c>
      <c r="D55" s="12">
        <v>205.1</v>
      </c>
      <c r="E55" s="13">
        <f t="shared" si="30"/>
        <v>123.25721153846155</v>
      </c>
      <c r="F55" s="14">
        <v>166.2</v>
      </c>
      <c r="G55" s="13">
        <f t="shared" si="31"/>
        <v>99.879807692307693</v>
      </c>
      <c r="H55" s="14">
        <v>165</v>
      </c>
      <c r="I55" s="13">
        <f t="shared" si="32"/>
        <v>99.15865384615384</v>
      </c>
      <c r="J55" s="14">
        <v>201</v>
      </c>
      <c r="K55" s="13">
        <f t="shared" si="33"/>
        <v>120.79326923076923</v>
      </c>
      <c r="L55" s="13">
        <v>245</v>
      </c>
      <c r="M55" s="13">
        <f t="shared" si="34"/>
        <v>147.23557692307691</v>
      </c>
      <c r="N55" s="13">
        <v>248</v>
      </c>
      <c r="O55" s="13">
        <f t="shared" si="8"/>
        <v>149.03846153846155</v>
      </c>
      <c r="P55" s="13">
        <v>231</v>
      </c>
      <c r="Q55" s="13">
        <f t="shared" si="9"/>
        <v>138.82211538461539</v>
      </c>
      <c r="R55" s="15">
        <v>262</v>
      </c>
      <c r="S55" s="15">
        <f t="shared" si="10"/>
        <v>157.45192307692307</v>
      </c>
      <c r="T55" s="13">
        <v>281</v>
      </c>
      <c r="U55" s="13">
        <f t="shared" si="11"/>
        <v>168.87019230769232</v>
      </c>
      <c r="V55" s="13">
        <v>321</v>
      </c>
      <c r="W55" s="13">
        <f t="shared" si="12"/>
        <v>192.90865384615384</v>
      </c>
      <c r="X55" s="13">
        <v>317</v>
      </c>
      <c r="Y55" s="13">
        <f t="shared" si="35"/>
        <v>190.50480769230768</v>
      </c>
      <c r="Z55" s="13">
        <v>358</v>
      </c>
      <c r="AA55" s="13">
        <f t="shared" si="36"/>
        <v>215.14423076923075</v>
      </c>
      <c r="AB55" s="13">
        <v>352.1</v>
      </c>
      <c r="AC55" s="13">
        <f t="shared" si="38"/>
        <v>211.59855769230771</v>
      </c>
      <c r="AD55" s="16">
        <v>370.9</v>
      </c>
      <c r="AE55" s="13">
        <f t="shared" si="21"/>
        <v>222.89663461538458</v>
      </c>
    </row>
    <row r="56" spans="1:31" ht="28.5" customHeight="1">
      <c r="A56" s="10" t="s">
        <v>72</v>
      </c>
      <c r="B56" s="11">
        <v>0.27571841282800524</v>
      </c>
      <c r="C56" s="12">
        <v>567.36666666666667</v>
      </c>
      <c r="D56" s="12">
        <v>578.5</v>
      </c>
      <c r="E56" s="13">
        <f t="shared" si="30"/>
        <v>101.96228188708068</v>
      </c>
      <c r="F56" s="14">
        <v>578.5</v>
      </c>
      <c r="G56" s="13">
        <f t="shared" si="31"/>
        <v>101.96228188708068</v>
      </c>
      <c r="H56" s="14">
        <v>578.5</v>
      </c>
      <c r="I56" s="13">
        <f t="shared" si="32"/>
        <v>101.96228188708068</v>
      </c>
      <c r="J56" s="14">
        <v>578.5</v>
      </c>
      <c r="K56" s="13">
        <f t="shared" si="33"/>
        <v>101.96228188708068</v>
      </c>
      <c r="L56" s="13">
        <v>578.5</v>
      </c>
      <c r="M56" s="13">
        <f t="shared" si="34"/>
        <v>101.96228188708068</v>
      </c>
      <c r="N56" s="13">
        <v>566.66</v>
      </c>
      <c r="O56" s="13">
        <f t="shared" si="8"/>
        <v>99.875447976029605</v>
      </c>
      <c r="P56" s="13">
        <v>566.66</v>
      </c>
      <c r="Q56" s="13">
        <f t="shared" si="9"/>
        <v>99.875447976029605</v>
      </c>
      <c r="R56" s="15">
        <v>566.66</v>
      </c>
      <c r="S56" s="15">
        <f t="shared" si="10"/>
        <v>99.875447976029605</v>
      </c>
      <c r="T56" s="13">
        <v>566.66</v>
      </c>
      <c r="U56" s="13">
        <f t="shared" si="11"/>
        <v>99.875447976029605</v>
      </c>
      <c r="V56" s="13">
        <v>577.47</v>
      </c>
      <c r="W56" s="13">
        <f t="shared" si="12"/>
        <v>101.78074143704836</v>
      </c>
      <c r="X56" s="13">
        <v>599.67999999999995</v>
      </c>
      <c r="Y56" s="13">
        <f t="shared" si="35"/>
        <v>105.69531754891015</v>
      </c>
      <c r="Z56" s="13">
        <v>636.55700000000002</v>
      </c>
      <c r="AA56" s="13">
        <f t="shared" si="36"/>
        <v>112.19499441865931</v>
      </c>
      <c r="AB56" s="13">
        <v>636.55700000000002</v>
      </c>
      <c r="AC56" s="13">
        <f t="shared" si="38"/>
        <v>112.19499441865931</v>
      </c>
      <c r="AD56" s="16"/>
      <c r="AE56" s="13">
        <f t="shared" si="21"/>
        <v>0</v>
      </c>
    </row>
    <row r="57" spans="1:31" ht="28.5" customHeight="1">
      <c r="A57" s="10" t="s">
        <v>73</v>
      </c>
      <c r="B57" s="11">
        <v>0.62229227736107273</v>
      </c>
      <c r="C57" s="12">
        <v>342.9666666666667</v>
      </c>
      <c r="D57" s="12">
        <v>344.5</v>
      </c>
      <c r="E57" s="13">
        <f t="shared" si="30"/>
        <v>100.44707940519</v>
      </c>
      <c r="F57" s="14">
        <v>350.5</v>
      </c>
      <c r="G57" s="13">
        <f t="shared" si="31"/>
        <v>102.19652055593352</v>
      </c>
      <c r="H57" s="14">
        <v>355.5</v>
      </c>
      <c r="I57" s="13">
        <f t="shared" si="32"/>
        <v>103.6543881815531</v>
      </c>
      <c r="J57" s="14">
        <v>360.5</v>
      </c>
      <c r="K57" s="13">
        <f t="shared" si="33"/>
        <v>105.11225580717269</v>
      </c>
      <c r="L57" s="13">
        <v>360.5</v>
      </c>
      <c r="M57" s="13">
        <f t="shared" si="34"/>
        <v>105.11225580717269</v>
      </c>
      <c r="N57" s="13">
        <v>368.68700000000001</v>
      </c>
      <c r="O57" s="13">
        <f t="shared" si="8"/>
        <v>107.49936825736222</v>
      </c>
      <c r="P57" s="13">
        <v>381.3</v>
      </c>
      <c r="Q57" s="13">
        <f t="shared" si="9"/>
        <v>111.17698512975021</v>
      </c>
      <c r="R57" s="15">
        <v>386.19</v>
      </c>
      <c r="S57" s="15">
        <f t="shared" si="10"/>
        <v>112.60277966760617</v>
      </c>
      <c r="T57" s="13">
        <v>397.14</v>
      </c>
      <c r="U57" s="13">
        <f t="shared" si="11"/>
        <v>115.79550976771307</v>
      </c>
      <c r="V57" s="13">
        <v>409.92399999999998</v>
      </c>
      <c r="W57" s="13">
        <f t="shared" si="12"/>
        <v>119.52298571289725</v>
      </c>
      <c r="X57" s="13">
        <v>413.02</v>
      </c>
      <c r="Y57" s="13">
        <f t="shared" si="35"/>
        <v>120.42569734668092</v>
      </c>
      <c r="Z57" s="13">
        <v>416.558018</v>
      </c>
      <c r="AA57" s="13">
        <f t="shared" si="36"/>
        <v>121.45728972689278</v>
      </c>
      <c r="AB57" s="13">
        <v>416.85236800000001</v>
      </c>
      <c r="AC57" s="13">
        <f t="shared" si="38"/>
        <v>121.54311439401302</v>
      </c>
      <c r="AD57" s="16"/>
      <c r="AE57" s="13">
        <f t="shared" si="21"/>
        <v>0</v>
      </c>
    </row>
    <row r="58" spans="1:31" ht="28.5" customHeight="1">
      <c r="A58" s="10" t="s">
        <v>74</v>
      </c>
      <c r="B58" s="11">
        <v>1.8684017334686678</v>
      </c>
      <c r="C58" s="12">
        <v>616.07000000000005</v>
      </c>
      <c r="D58" s="12">
        <v>635.4</v>
      </c>
      <c r="E58" s="13">
        <f t="shared" si="30"/>
        <v>103.13763046407063</v>
      </c>
      <c r="F58" s="14">
        <v>662</v>
      </c>
      <c r="G58" s="13">
        <f t="shared" si="31"/>
        <v>107.45532163552842</v>
      </c>
      <c r="H58" s="14">
        <v>686.5</v>
      </c>
      <c r="I58" s="13">
        <f t="shared" si="32"/>
        <v>111.4321424513448</v>
      </c>
      <c r="J58" s="14">
        <v>711.5</v>
      </c>
      <c r="K58" s="13">
        <f t="shared" si="33"/>
        <v>115.49012287564724</v>
      </c>
      <c r="L58" s="13">
        <v>734.78</v>
      </c>
      <c r="M58" s="13">
        <f t="shared" si="34"/>
        <v>119.26891424675765</v>
      </c>
      <c r="N58" s="13">
        <v>757.52</v>
      </c>
      <c r="O58" s="13">
        <f t="shared" si="8"/>
        <v>122.96005324070316</v>
      </c>
      <c r="P58" s="13">
        <v>778.4</v>
      </c>
      <c r="Q58" s="13">
        <f t="shared" si="9"/>
        <v>126.34927849108055</v>
      </c>
      <c r="R58" s="15">
        <v>795.13499999999999</v>
      </c>
      <c r="S58" s="15">
        <f t="shared" si="10"/>
        <v>129.06569058710861</v>
      </c>
      <c r="T58" s="13">
        <v>810.8</v>
      </c>
      <c r="U58" s="13">
        <f t="shared" si="11"/>
        <v>131.60842112097652</v>
      </c>
      <c r="V58" s="13">
        <v>818</v>
      </c>
      <c r="W58" s="13">
        <f t="shared" si="12"/>
        <v>132.7771194831756</v>
      </c>
      <c r="X58" s="13">
        <v>820.9</v>
      </c>
      <c r="Y58" s="13">
        <f t="shared" si="35"/>
        <v>133.24784521239468</v>
      </c>
      <c r="Z58" s="13">
        <v>822</v>
      </c>
      <c r="AA58" s="13">
        <f t="shared" si="36"/>
        <v>133.426396351064</v>
      </c>
      <c r="AB58" s="13">
        <v>822.3</v>
      </c>
      <c r="AC58" s="13">
        <f t="shared" si="38"/>
        <v>133.47509211615559</v>
      </c>
      <c r="AD58" s="16"/>
      <c r="AE58" s="13">
        <f t="shared" si="21"/>
        <v>0</v>
      </c>
    </row>
    <row r="59" spans="1:31" s="4" customFormat="1" ht="28.5" customHeight="1">
      <c r="A59" s="23" t="s">
        <v>75</v>
      </c>
      <c r="B59" s="18">
        <v>49.34</v>
      </c>
      <c r="C59" s="19">
        <v>63273.716666666667</v>
      </c>
      <c r="D59" s="19">
        <f>SUM(D33:D58)</f>
        <v>64339.299999999996</v>
      </c>
      <c r="E59" s="20">
        <f>(E33*$B33+E34*$B34+E35*$B35+E36*$B36+E37*$B37+E38*$B38+E39*$B39+E40*$B40+E41*$B41+E42*$B42+E43*$B43+E44*$B44+E45*$B45+E46*$B46+E47*$B47+E48*$B48+E49*$B49+E50*$B50+E51*$B51+E52*$B52+E53*$B53+E54*$B54+E55*$B55+E56*$B56+E57*$B57+E58*$B58)/$B59</f>
        <v>103.04583965278854</v>
      </c>
      <c r="F59" s="19">
        <f>SUM(F33:F58)</f>
        <v>65587.109999999986</v>
      </c>
      <c r="G59" s="20">
        <f>(G33*$B33+G34*$B34+G35*$B35+G36*$B36+G37*$B37+G38*$B38+G39*$B39+G40*$B40+G41*$B41+G42*$B42+G43*$B43+G44*$B44+G45*$B45+G46*$B46+G47*$B47+G48*$B48+G49*$B49+G50*$B50+G51*$B51+G52*$B52+G53*$B53+G54*$B54+G55*$B55+G56*$B56+G57*$B57+G58*$B58)/$B59</f>
        <v>105.9657057602045</v>
      </c>
      <c r="H59" s="19">
        <f>SUM(H33:H58)</f>
        <v>64255.919999999984</v>
      </c>
      <c r="I59" s="20">
        <f>(I33*$B33+I34*$B34+I35*$B35+I36*$B36+I37*$B37+I38*$B38+I39*$B39+I40*$B40+I41*$B41+I42*$B42+I43*$B43+I44*$B44+I45*$B45+I46*$B46+I47*$B47+I48*$B48+I49*$B49+I50*$B50+I51*$B51+I52*$B52+I53*$B53+I54*$B54+I55*$B55+I56*$B56+I57*$B57+I58*$B58)/$B59</f>
        <v>104.20356695564077</v>
      </c>
      <c r="J59" s="19">
        <f>SUM(J33:J58)</f>
        <v>69528.187999999995</v>
      </c>
      <c r="K59" s="20">
        <f>(K33*$B33+K34*$B34+K35*$B35+K36*$B36+K37*$B37+K38*$B38+K39*$B39+K40*$B40+K41*$B41+K42*$B42+K43*$B43+K44*$B44+K45*$B45+K46*$B46+K47*$B47+K48*$B48+K49*$B49+K50*$B50+K51*$B51+K52*$B52+K53*$B53+K54*$B54+K55*$B55+K56*$B56+K57*$B57+K58*$B58)/$B59</f>
        <v>113.89295428705202</v>
      </c>
      <c r="L59" s="19">
        <f>SUM(L33:L58)</f>
        <v>71020.447999999989</v>
      </c>
      <c r="M59" s="20">
        <f>(M33*$B33+M34*$B34+M35*$B35+M36*$B36+M37*$B37+M38*$B38+M39*$B39+M40*$B40+M41*$B41+M42*$B42+M43*$B43+M44*$B44+M45*$B45+M46*$B46+M47*$B47+M48*$B48+M49*$B49+M50*$B50+M51*$B51+M52*$B52+M53*$B53+M54*$B54+M55*$B55+M56*$B56+M57*$B57+M58*$B58)/$B59</f>
        <v>116.01710983472418</v>
      </c>
      <c r="N59" s="20">
        <f>SUM(N33:N58)</f>
        <v>72441.497000000003</v>
      </c>
      <c r="O59" s="20">
        <f>(O33*$B33+O34*$B34+O35*$B35+O36*$B36+O37*$B37+O38*$B38+O39*$B39+O40*$B40+O41*$B41+O42*$B42+O43*$B43+O44*$B44+O45*$B45+O46*$B46+O47*$B47+O48*$B48+O49*$B49+O50*$B50+O51*$B51+O52*$B52+O53*$B53+O54*$B54+O55*$B55+O56*$B56+O57*$B57+O58*$B58)/$B59</f>
        <v>116.0018740559513</v>
      </c>
      <c r="P59" s="20">
        <f>SUM(P33:P58)</f>
        <v>74896.77</v>
      </c>
      <c r="Q59" s="20">
        <f>(Q33*$B33+Q34*$B34+Q35*$B35+Q36*$B36+Q37*$B37+Q38*$B38+Q39*$B39+Q40*$B40+Q41*$B41+Q42*$B42+Q43*$B43+Q44*$B44+Q45*$B45+Q46*$B46+Q47*$B47+Q48*$B48+Q49*$B49+Q50*$B50+Q51*$B51+Q52*$B52+Q53*$B53+Q54*$B54+Q55*$B55+Q56*$B56+Q57*$B57+Q58*$B58)/$B59</f>
        <v>119.24584119962967</v>
      </c>
      <c r="R59" s="21">
        <f>SUM(R33:R58)</f>
        <v>73625.805000000008</v>
      </c>
      <c r="S59" s="21">
        <f>(S33*$B33+S34*$B34+S35*$B35+S36*$B36+S37*$B37+S38*$B38+S39*$B39+S40*$B40+S41*$B41+S42*$B42+S43*$B43+S44*$B44+S45*$B45+S46*$B46+S47*$B47+S48*$B48+S49*$B49+S50*$B50+S51*$B51+S52*$B52+S53*$B53+S54*$B54+S55*$B55+S56*$B56+S57*$B57+S58*$B58)/$B59</f>
        <v>118.46342831996542</v>
      </c>
      <c r="T59" s="20">
        <f>SUM(T33:T58)</f>
        <v>73629.3</v>
      </c>
      <c r="U59" s="20">
        <f>(U33*$B33+U34*$B34+U35*$B35+U36*$B36+U37*$B37+U38*$B38+U39*$B39+U40*$B40+U41*$B41+U42*$B42+U43*$B43+U44*$B44+U45*$B45+U46*$B46+U47*$B47+U48*$B48+U49*$B49+U50*$B50+U51*$B51+U52*$B52+U53*$B53+U54*$B54+U55*$B55+U56*$B56+U57*$B57+U58*$B58)/$B59</f>
        <v>119.49185907106742</v>
      </c>
      <c r="V59" s="20">
        <f>SUM(V33:V58)</f>
        <v>68999.130999999994</v>
      </c>
      <c r="W59" s="20">
        <f>(W33*$B33+W34*$B34+W35*$B35+W36*$B36+W37*$B37+W38*$B38+W39*$B39+W40*$B40+W41*$B41+W42*$B42+W43*$B43+W44*$B44+W45*$B45+W46*$B46+W47*$B47+W48*$B48+W49*$B49+W50*$B50+W51*$B51+W52*$B52+W53*$B53+W54*$B54+W55*$B55+W56*$B56+W57*$B57+W58*$B58)/$B59</f>
        <v>116.24646573467903</v>
      </c>
      <c r="X59" s="20">
        <f>SUM(X33:X58)</f>
        <v>70775.821999999986</v>
      </c>
      <c r="Y59" s="20">
        <f>(Y33*$B33+Y34*$B34+Y35*$B35+Y36*$B36+Y37*$B37+Y38*$B38+Y39*$B39+Y40*$B40+Y41*$B41+Y42*$B42+Y43*$B43+Y44*$B44+Y45*$B45+Y46*$B46+Y47*$B47+Y48*$B48+Y49*$B49+Y50*$B50+Y51*$B51+Y52*$B52+Y53*$B53+Y54*$B54+Y55*$B55+Y56*$B56+Y57*$B57+Y58*$B58)/$B59</f>
        <v>118.21871043942802</v>
      </c>
      <c r="Z59" s="20">
        <f>SUM(Z33:Z58)</f>
        <v>71303.332408000002</v>
      </c>
      <c r="AA59" s="20">
        <f>(AA33*$B33+AA34*$B34+AA35*$B35+AA36*$B36+AA37*$B37+AA38*$B38+AA39*$B39+AA40*$B40+AA41*$B41+AA42*$B42+AA43*$B43+AA44*$B44+AA45*$B45+AA46*$B46+AA47*$B47+AA48*$B48+AA49*$B49+AA50*$B50+AA51*$B51+AA52*$B52+AA53*$B53+AA54*$B54+AA55*$B55+AA56*$B56+AA57*$B57+AA58*$B58)/$B59</f>
        <v>121.64958699536953</v>
      </c>
      <c r="AB59" s="20">
        <f>SUM(AB33:AB58)</f>
        <v>71142.848168000011</v>
      </c>
      <c r="AC59" s="20">
        <f>(AC33*$B33+AC34*$B34+AC35*$B35+AC36*$B36+AC37*$B37+AC38*$B38+AC39*$B39+AC40*$B40+AC41*$B41+AC42*$B42+AC43*$B43+AC44*$B44+AC45*$B45+AC46*$B46+AC47*$B47+AC48*$B48+AC49*$B49+AC50*$B50+AC51*$B51+AC52*$B52+AC53*$B53+AC54*$B54+AC55*$B55+AC56*$B56+AC57*$B57+AC58*$B58)/$B59</f>
        <v>121.97928461747951</v>
      </c>
      <c r="AD59" s="22">
        <f>SUM(AD33:AD58)</f>
        <v>71388.3</v>
      </c>
      <c r="AE59" s="20">
        <f t="shared" si="21"/>
        <v>112.82457197209057</v>
      </c>
    </row>
    <row r="60" spans="1:31" ht="28.5" customHeight="1">
      <c r="A60" s="24" t="s">
        <v>76</v>
      </c>
      <c r="B60" s="25">
        <v>100</v>
      </c>
      <c r="C60" s="19">
        <v>186398.75</v>
      </c>
      <c r="D60" s="19">
        <f>D59+D23</f>
        <v>188406.8</v>
      </c>
      <c r="E60" s="20">
        <f>(E23*$B23+E59*$B59)/$B60</f>
        <v>102.09758733562117</v>
      </c>
      <c r="F60" s="19">
        <f>F59+F23</f>
        <v>188420.60700000002</v>
      </c>
      <c r="G60" s="20">
        <f>(G23*$B23+G59*$B59)/$B60</f>
        <v>103.39178897282252</v>
      </c>
      <c r="H60" s="19">
        <f>H59+H23</f>
        <v>185589.3869318681</v>
      </c>
      <c r="I60" s="20">
        <f>(I23*$B23+I59*$B59)/$B60</f>
        <v>102.06116595237206</v>
      </c>
      <c r="J60" s="19">
        <f>J59+J23</f>
        <v>199466.32053999999</v>
      </c>
      <c r="K60" s="20">
        <f>(K23*$B23+K59*$B59)/$B60</f>
        <v>109.98408872962742</v>
      </c>
      <c r="L60" s="19">
        <f>L59+L23</f>
        <v>199009.348</v>
      </c>
      <c r="M60" s="20">
        <f>(M23*$B23+M59*$B59)/$B60</f>
        <v>110.86747024528131</v>
      </c>
      <c r="N60" s="20">
        <f>N59+N23</f>
        <v>196364.897</v>
      </c>
      <c r="O60" s="20">
        <f>(O23*$B23+O59*$B59)/$B60</f>
        <v>109.81454846771827</v>
      </c>
      <c r="P60" s="20">
        <f>P59+P23</f>
        <v>203005.57</v>
      </c>
      <c r="Q60" s="20">
        <f>(Q23*$B23+Q59*$B59)/$B60</f>
        <v>113.19242746547596</v>
      </c>
      <c r="R60" s="21">
        <f>R59+R23</f>
        <v>201170.70499999999</v>
      </c>
      <c r="S60" s="21">
        <f>(S23*$B23+S59*$B59)/$B60</f>
        <v>112.76916044340331</v>
      </c>
      <c r="T60" s="20">
        <f>T59+T23</f>
        <v>196847.5</v>
      </c>
      <c r="U60" s="20">
        <f>(U23*$B23+U59*$B59)/$B60</f>
        <v>111.61626316175325</v>
      </c>
      <c r="V60" s="20">
        <f>V59+V23</f>
        <v>198230.33100000001</v>
      </c>
      <c r="W60" s="20">
        <f>(W23*$B23+W59*$B59)/$B60</f>
        <v>112.56333769810448</v>
      </c>
      <c r="X60" s="20">
        <f>X59+X23</f>
        <v>198300.13199999998</v>
      </c>
      <c r="Y60" s="20">
        <f>(Y23*$B23+Y59*$B59)/$B60</f>
        <v>112.7337954855934</v>
      </c>
      <c r="Z60" s="20">
        <f>Z59+Z23</f>
        <v>196080.29794800002</v>
      </c>
      <c r="AA60" s="20">
        <f>(AA23*$B23+AA59*$B59)/$B60</f>
        <v>113.49910360965085</v>
      </c>
      <c r="AB60" s="20">
        <f>AB59+AB23</f>
        <v>198735.99111210741</v>
      </c>
      <c r="AC60" s="20">
        <f>(AC23*$B23+AC59*$B59)/$B60</f>
        <v>114.86979949078855</v>
      </c>
      <c r="AD60" s="22">
        <f>AD59+AD23</f>
        <v>199203.20000000001</v>
      </c>
      <c r="AE60" s="20">
        <f t="shared" si="21"/>
        <v>106.86938619491815</v>
      </c>
    </row>
    <row r="61" spans="1:31" ht="40.5" customHeight="1">
      <c r="A61" s="37" t="s">
        <v>79</v>
      </c>
      <c r="B61" s="38"/>
      <c r="C61" s="38"/>
      <c r="D61" s="38"/>
      <c r="E61" s="38"/>
      <c r="G61" s="40" t="s">
        <v>77</v>
      </c>
      <c r="I61" s="27"/>
      <c r="J61" s="41" t="s">
        <v>81</v>
      </c>
      <c r="K61" s="27"/>
      <c r="L61" s="27"/>
      <c r="M61" s="28"/>
      <c r="N61" s="27"/>
      <c r="O61" s="28"/>
      <c r="Q61" s="27"/>
      <c r="R61" s="27"/>
      <c r="X61" s="26"/>
    </row>
    <row r="62" spans="1:31" ht="30" customHeight="1">
      <c r="A62" s="39" t="s">
        <v>80</v>
      </c>
      <c r="B62" s="39"/>
      <c r="C62" s="39"/>
      <c r="D62" s="39"/>
      <c r="E62" s="39"/>
      <c r="G62" s="42" t="s">
        <v>82</v>
      </c>
    </row>
    <row r="63" spans="1:31">
      <c r="B63" s="29"/>
    </row>
    <row r="64" spans="1:31">
      <c r="B64" s="29"/>
    </row>
    <row r="67" spans="1:31" s="2" customForma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 s="1"/>
      <c r="S67" s="1"/>
      <c r="T67"/>
      <c r="U67"/>
      <c r="V67"/>
      <c r="W67"/>
      <c r="X67"/>
      <c r="Y67"/>
      <c r="Z67"/>
      <c r="AA67" s="30"/>
      <c r="AC67" s="3"/>
      <c r="AD67"/>
      <c r="AE67"/>
    </row>
  </sheetData>
  <mergeCells count="21">
    <mergeCell ref="A62:E62"/>
    <mergeCell ref="AB4:AC4"/>
    <mergeCell ref="AD4:AE4"/>
    <mergeCell ref="A1:AE1"/>
    <mergeCell ref="A2:AE2"/>
    <mergeCell ref="A3:AE3"/>
    <mergeCell ref="A61:E61"/>
    <mergeCell ref="P4:Q4"/>
    <mergeCell ref="R4:S4"/>
    <mergeCell ref="T4:U4"/>
    <mergeCell ref="V4:W4"/>
    <mergeCell ref="X4:Y4"/>
    <mergeCell ref="Z4:AA4"/>
    <mergeCell ref="A4:A5"/>
    <mergeCell ref="B4:B5"/>
    <mergeCell ref="D4:E4"/>
    <mergeCell ref="F4:G4"/>
    <mergeCell ref="H4:I4"/>
    <mergeCell ref="J4:K4"/>
    <mergeCell ref="L4:M4"/>
    <mergeCell ref="N4:O4"/>
  </mergeCells>
  <printOptions horizontalCentered="1" verticalCentered="1"/>
  <pageMargins left="0" right="0" top="0" bottom="0" header="0" footer="0"/>
  <pageSetup paperSize="5" scale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Indices(Area 2007-08)</vt:lpstr>
      <vt:lpstr>'Indices(Area 2007-08)'!Print_Area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abc</cp:lastModifiedBy>
  <dcterms:created xsi:type="dcterms:W3CDTF">2021-05-20T09:23:24Z</dcterms:created>
  <dcterms:modified xsi:type="dcterms:W3CDTF">2021-05-20T10:29:48Z</dcterms:modified>
</cp:coreProperties>
</file>