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897" firstSheet="3" activeTab="17"/>
  </bookViews>
  <sheets>
    <sheet name="Summary U" sheetId="1" r:id="rId1"/>
    <sheet name="G Nut U" sheetId="2" r:id="rId2"/>
    <sheet name="Castor U" sheetId="3" r:id="rId3"/>
    <sheet name="Niger U" sheetId="4" r:id="rId4"/>
    <sheet name="Sesamum U" sheetId="5" r:id="rId5"/>
    <sheet name="R &amp; M U" sheetId="6" r:id="rId6"/>
    <sheet name="Linseed U" sheetId="7" r:id="rId7"/>
    <sheet name="Safflower U" sheetId="8" r:id="rId8"/>
    <sheet name="Sunflower U" sheetId="9" r:id="rId9"/>
    <sheet name="Soyabean U" sheetId="10" r:id="rId10"/>
    <sheet name="Kh Oil U" sheetId="11" r:id="rId11"/>
    <sheet name="Rb Oil  U" sheetId="12" r:id="rId12"/>
    <sheet name="Tot Oil U" sheetId="13" r:id="rId13"/>
    <sheet name="Sugarcane " sheetId="14" r:id="rId14"/>
    <sheet name="Cotton " sheetId="15" r:id="rId15"/>
    <sheet name="Jute " sheetId="16" r:id="rId16"/>
    <sheet name="Mesta U" sheetId="17" r:id="rId17"/>
    <sheet name="J &amp; M " sheetId="18" r:id="rId18"/>
  </sheets>
  <definedNames>
    <definedName name="_xlnm.Print_Area" localSheetId="2">'Castor U'!$Q$1:$T$25</definedName>
    <definedName name="_xlnm.Print_Area" localSheetId="14">'Cotton '!$Q$1:$T$31</definedName>
    <definedName name="_xlnm.Print_Area" localSheetId="1">'G Nut U'!$R$1:$V$66</definedName>
    <definedName name="_xlnm.Print_Area" localSheetId="17">'J &amp; M '!$Q$1:$T$23</definedName>
    <definedName name="_xlnm.Print_Area" localSheetId="15">'Jute '!$Q$1:$T$17</definedName>
    <definedName name="_xlnm.Print_Area" localSheetId="10">'Kh Oil U'!$Q$1:$T$40</definedName>
    <definedName name="_xlnm.Print_Area" localSheetId="6">'Linseed U'!$Q$1:$T$26</definedName>
    <definedName name="_xlnm.Print_Area" localSheetId="16">'Mesta U'!$Q$1:$T$24</definedName>
    <definedName name="_xlnm.Print_Area" localSheetId="3">'Niger U'!$Q$1:$T$23</definedName>
    <definedName name="_xlnm.Print_Area" localSheetId="5">'R &amp; M U'!$Q$1:$T$38</definedName>
    <definedName name="_xlnm.Print_Area" localSheetId="11">'Rb Oil  U'!$Q$1:$T$40</definedName>
    <definedName name="_xlnm.Print_Area" localSheetId="7">'Safflower U'!$Q$1:$T$21</definedName>
    <definedName name="_xlnm.Print_Area" localSheetId="4">'Sesamum U'!$Q$1:$T$38</definedName>
    <definedName name="_xlnm.Print_Area" localSheetId="9">'Soyabean U'!$Q$1:$T$31</definedName>
    <definedName name="_xlnm.Print_Area" localSheetId="13">'Sugarcane '!$Q$1:$T$39</definedName>
    <definedName name="_xlnm.Print_Area" localSheetId="0">'Summary U'!$R$1:$V$36</definedName>
    <definedName name="_xlnm.Print_Area" localSheetId="8">'Sunflower U'!$R$1:$V$47</definedName>
    <definedName name="_xlnm.Print_Area" localSheetId="12">'Tot Oil U'!$Q$1:$T$41</definedName>
  </definedNames>
  <calcPr fullCalcOnLoad="1"/>
</workbook>
</file>

<file path=xl/sharedStrings.xml><?xml version="1.0" encoding="utf-8"?>
<sst xmlns="http://schemas.openxmlformats.org/spreadsheetml/2006/main" count="1897" uniqueCount="184">
  <si>
    <t>STATES</t>
  </si>
  <si>
    <t>Andhra Pradesh</t>
  </si>
  <si>
    <t>Kharif</t>
  </si>
  <si>
    <t>Rabi/Summer</t>
  </si>
  <si>
    <t>Total</t>
  </si>
  <si>
    <t xml:space="preserve">Bihar                       </t>
  </si>
  <si>
    <t>Chhattisgarh</t>
  </si>
  <si>
    <t>Goa</t>
  </si>
  <si>
    <t>Gujarat</t>
  </si>
  <si>
    <t xml:space="preserve">Haryana </t>
  </si>
  <si>
    <t xml:space="preserve">Himachal Pradesh </t>
  </si>
  <si>
    <t>Karnataka</t>
  </si>
  <si>
    <t>Kerala</t>
  </si>
  <si>
    <t>Madhya Pradesh</t>
  </si>
  <si>
    <t>Maharashtra</t>
  </si>
  <si>
    <t>Nagaland</t>
  </si>
  <si>
    <t>Orissa</t>
  </si>
  <si>
    <t>Summer</t>
  </si>
  <si>
    <t>Punjab</t>
  </si>
  <si>
    <t>Rajasthan</t>
  </si>
  <si>
    <t>Tamil Nadu</t>
  </si>
  <si>
    <t xml:space="preserve">Tripura </t>
  </si>
  <si>
    <t>Rabi</t>
  </si>
  <si>
    <t>Uttar Pradesh</t>
  </si>
  <si>
    <t>West Bengal</t>
  </si>
  <si>
    <t xml:space="preserve">All India                             </t>
  </si>
  <si>
    <t xml:space="preserve">Assam  </t>
  </si>
  <si>
    <t xml:space="preserve">Bihar                                 </t>
  </si>
  <si>
    <t>Chattisgarh</t>
  </si>
  <si>
    <t xml:space="preserve">Rajasthan </t>
  </si>
  <si>
    <t>Assam</t>
  </si>
  <si>
    <t>Chhatisgarh</t>
  </si>
  <si>
    <t xml:space="preserve">Jharkhand  </t>
  </si>
  <si>
    <t xml:space="preserve">D &amp; N Haveli   </t>
  </si>
  <si>
    <t>Arunachal Pradesh</t>
  </si>
  <si>
    <t xml:space="preserve">Bihar    </t>
  </si>
  <si>
    <t>Haryana</t>
  </si>
  <si>
    <t xml:space="preserve">Jammu &amp; Kashmir  </t>
  </si>
  <si>
    <t>Manipur</t>
  </si>
  <si>
    <t>Meghalaya</t>
  </si>
  <si>
    <t>Mizoram</t>
  </si>
  <si>
    <t xml:space="preserve">Tripura   </t>
  </si>
  <si>
    <t>Pondicherry</t>
  </si>
  <si>
    <t>Bihar</t>
  </si>
  <si>
    <t>Jammu &amp; Kashmir</t>
  </si>
  <si>
    <t xml:space="preserve">Sikkim  </t>
  </si>
  <si>
    <t xml:space="preserve">Delhi </t>
  </si>
  <si>
    <t>All India</t>
  </si>
  <si>
    <t>Himachal Pradesh</t>
  </si>
  <si>
    <t xml:space="preserve">Bihar  </t>
  </si>
  <si>
    <t xml:space="preserve">Punjab </t>
  </si>
  <si>
    <t xml:space="preserve">Tamil Nadu  </t>
  </si>
  <si>
    <t xml:space="preserve">Gujarat  </t>
  </si>
  <si>
    <t>Jharkhand</t>
  </si>
  <si>
    <t>Madhya Prd.</t>
  </si>
  <si>
    <t>Sikkim</t>
  </si>
  <si>
    <t>Tripura</t>
  </si>
  <si>
    <t>D &amp; N Havelli</t>
  </si>
  <si>
    <t>Delhi</t>
  </si>
  <si>
    <t>Groundnut</t>
  </si>
  <si>
    <t>Castorseed</t>
  </si>
  <si>
    <t>Nigerseed</t>
  </si>
  <si>
    <t>Sesamum</t>
  </si>
  <si>
    <t>Rapeseed &amp; Mustard</t>
  </si>
  <si>
    <t>Linseed</t>
  </si>
  <si>
    <t>Safflower</t>
  </si>
  <si>
    <t>Sunflower</t>
  </si>
  <si>
    <t>Soyabean</t>
  </si>
  <si>
    <t>Edible Oilseeds</t>
  </si>
  <si>
    <t>Non Edible Oilseeds</t>
  </si>
  <si>
    <t>Total Nine Oilseeds</t>
  </si>
  <si>
    <t xml:space="preserve">Bihar                    </t>
  </si>
  <si>
    <t xml:space="preserve">All India                  </t>
  </si>
  <si>
    <t xml:space="preserve">All India                     </t>
  </si>
  <si>
    <t xml:space="preserve">Bihar                          </t>
  </si>
  <si>
    <t xml:space="preserve">Rabi </t>
  </si>
  <si>
    <t xml:space="preserve">Total </t>
  </si>
  <si>
    <t xml:space="preserve">Pondicherry    </t>
  </si>
  <si>
    <t xml:space="preserve">West Bengal  </t>
  </si>
  <si>
    <t xml:space="preserve">Punjab               </t>
  </si>
  <si>
    <t xml:space="preserve">Rajasthan    </t>
  </si>
  <si>
    <t xml:space="preserve">Uttar Pradesh </t>
  </si>
  <si>
    <t>States</t>
  </si>
  <si>
    <t>Yield (Kgs./Hect.)</t>
  </si>
  <si>
    <t>Season</t>
  </si>
  <si>
    <t>Area (' 000 Hectares)</t>
  </si>
  <si>
    <t>Production ('000 Tonnes)</t>
  </si>
  <si>
    <t>D &amp; N Haveli</t>
  </si>
  <si>
    <t>2003-04</t>
  </si>
  <si>
    <r>
      <t xml:space="preserve">Estimates of  Area, Production and Yield of </t>
    </r>
    <r>
      <rPr>
        <b/>
        <sz val="14"/>
        <rFont val="Arial"/>
        <family val="2"/>
      </rPr>
      <t>Castorseed</t>
    </r>
  </si>
  <si>
    <r>
      <t xml:space="preserve">Estimates of  Area, Production and Yield of </t>
    </r>
    <r>
      <rPr>
        <b/>
        <sz val="12"/>
        <rFont val="Arial"/>
        <family val="2"/>
      </rPr>
      <t>Nigerseed</t>
    </r>
  </si>
  <si>
    <r>
      <t xml:space="preserve">Estimates of Area, Production and Yield of  </t>
    </r>
    <r>
      <rPr>
        <b/>
        <sz val="12"/>
        <rFont val="Arial"/>
        <family val="2"/>
      </rPr>
      <t>Sesamum</t>
    </r>
  </si>
  <si>
    <r>
      <t xml:space="preserve">Estimates of  Area, Production and Yield of </t>
    </r>
    <r>
      <rPr>
        <b/>
        <sz val="12"/>
        <rFont val="Arial"/>
        <family val="2"/>
      </rPr>
      <t>Rapeseed &amp; Mustard</t>
    </r>
  </si>
  <si>
    <r>
      <t xml:space="preserve">Estimates of  Area, Production and Yield of </t>
    </r>
    <r>
      <rPr>
        <b/>
        <sz val="16"/>
        <rFont val="Arial"/>
        <family val="2"/>
      </rPr>
      <t>Linseed</t>
    </r>
  </si>
  <si>
    <r>
      <t xml:space="preserve">Estimates of Area, Production and Yield of </t>
    </r>
    <r>
      <rPr>
        <b/>
        <sz val="14"/>
        <rFont val="Arial"/>
        <family val="2"/>
      </rPr>
      <t>Safflower</t>
    </r>
  </si>
  <si>
    <r>
      <t xml:space="preserve">Estimates of  Area, Production and Yield of  </t>
    </r>
    <r>
      <rPr>
        <b/>
        <sz val="14"/>
        <rFont val="Arial"/>
        <family val="2"/>
      </rPr>
      <t>Soyabean</t>
    </r>
  </si>
  <si>
    <r>
      <t xml:space="preserve">Estimates of  Area, Production and Yield of  </t>
    </r>
    <r>
      <rPr>
        <b/>
        <sz val="14"/>
        <rFont val="Arial"/>
        <family val="2"/>
      </rPr>
      <t>Kharif Oilseeds</t>
    </r>
  </si>
  <si>
    <r>
      <t xml:space="preserve">Estimates of  Area, Production and Yield of </t>
    </r>
    <r>
      <rPr>
        <b/>
        <sz val="14"/>
        <rFont val="Arial"/>
        <family val="2"/>
      </rPr>
      <t>Rabi Oilseeds</t>
    </r>
  </si>
  <si>
    <r>
      <t xml:space="preserve">Estimates of Area, Production and Yield of </t>
    </r>
    <r>
      <rPr>
        <b/>
        <sz val="12"/>
        <rFont val="Arial"/>
        <family val="2"/>
      </rPr>
      <t>Sunflower</t>
    </r>
  </si>
  <si>
    <t>Uttarakhand</t>
  </si>
  <si>
    <t>2010-11</t>
  </si>
  <si>
    <t>(Continued)</t>
  </si>
  <si>
    <t>(Concluded)</t>
  </si>
  <si>
    <t>Others</t>
  </si>
  <si>
    <t>Cotton@</t>
  </si>
  <si>
    <t>Jute$</t>
  </si>
  <si>
    <t>Mesta$</t>
  </si>
  <si>
    <t>Sugarcane</t>
  </si>
  <si>
    <t>@ Thousand bales of 170 kgs each.</t>
  </si>
  <si>
    <t>$ Thousand bales of 180 kgs each.</t>
  </si>
  <si>
    <r>
      <t xml:space="preserve">All  India   Area, Production and Yield of  </t>
    </r>
    <r>
      <rPr>
        <b/>
        <sz val="14"/>
        <rFont val="Arial"/>
        <family val="2"/>
      </rPr>
      <t>Oilseeds and Commercial Crops</t>
    </r>
  </si>
  <si>
    <t>Jute &amp; Mesta$</t>
  </si>
  <si>
    <t>2011-12</t>
  </si>
  <si>
    <t>Crop</t>
  </si>
  <si>
    <r>
      <t xml:space="preserve"> Estimates of Area, Production and Yield of </t>
    </r>
    <r>
      <rPr>
        <b/>
        <sz val="14"/>
        <rFont val="Arial"/>
        <family val="2"/>
      </rPr>
      <t>Cotton</t>
    </r>
  </si>
  <si>
    <t>Production ( '000 Bales of 170 Kgs. each)</t>
  </si>
  <si>
    <t>#</t>
  </si>
  <si>
    <t>NA</t>
  </si>
  <si>
    <t>#Included in others, NA: Not Applicable.</t>
  </si>
  <si>
    <r>
      <t xml:space="preserve">Estimates of Area, Production and Yield of </t>
    </r>
    <r>
      <rPr>
        <b/>
        <sz val="14"/>
        <rFont val="Arial"/>
        <family val="2"/>
      </rPr>
      <t>Jute</t>
    </r>
  </si>
  <si>
    <r>
      <t xml:space="preserve">Estimates of  Area, Production and Yield of </t>
    </r>
    <r>
      <rPr>
        <b/>
        <sz val="14"/>
        <rFont val="Arial"/>
        <family val="2"/>
      </rPr>
      <t>Mesta</t>
    </r>
  </si>
  <si>
    <t xml:space="preserve">All India </t>
  </si>
  <si>
    <r>
      <t xml:space="preserve">Estimates of  Area, Production and Yield of </t>
    </r>
    <r>
      <rPr>
        <b/>
        <sz val="14"/>
        <rFont val="Arial"/>
        <family val="2"/>
      </rPr>
      <t>Jute &amp; Mesta</t>
    </r>
  </si>
  <si>
    <t>Estimates of  Area, Production and Yield  of Sugarcane</t>
  </si>
  <si>
    <t>STATES/UT</t>
  </si>
  <si>
    <t xml:space="preserve">Chhattisgarh  </t>
  </si>
  <si>
    <t xml:space="preserve">Meghalaya </t>
  </si>
  <si>
    <t xml:space="preserve">Mizoram  </t>
  </si>
  <si>
    <t xml:space="preserve">Tripura  </t>
  </si>
  <si>
    <t xml:space="preserve">A &amp; N Islands  </t>
  </si>
  <si>
    <r>
      <t xml:space="preserve">Estimates of Area, Production and Yield of </t>
    </r>
    <r>
      <rPr>
        <b/>
        <sz val="14"/>
        <rFont val="Arial"/>
        <family val="2"/>
      </rPr>
      <t>Groundnut</t>
    </r>
  </si>
  <si>
    <t>Odisha</t>
  </si>
  <si>
    <t>2012-13</t>
  </si>
  <si>
    <t>2013-14</t>
  </si>
  <si>
    <r>
      <t xml:space="preserve">All-India  Normal  Area,  Production  and  Yield  of </t>
    </r>
    <r>
      <rPr>
        <b/>
        <sz val="14"/>
        <rFont val="Arial"/>
        <family val="2"/>
      </rPr>
      <t xml:space="preserve"> Oilseeds and                                                                    Other Commercial Crops </t>
    </r>
  </si>
  <si>
    <t>Area</t>
  </si>
  <si>
    <t>Production</t>
  </si>
  <si>
    <t>Yield</t>
  </si>
  <si>
    <t>('000 Hect.)</t>
  </si>
  <si>
    <t>('000 Tonnes)</t>
  </si>
  <si>
    <t>(Kgs./Hect.)</t>
  </si>
  <si>
    <t>Cotton*</t>
  </si>
  <si>
    <t>Jute#</t>
  </si>
  <si>
    <t>Mesta#</t>
  </si>
  <si>
    <t>Jute &amp; Mesta#</t>
  </si>
  <si>
    <t>* Production in thousand bales of 170 Kgs. each.</t>
  </si>
  <si>
    <t># Production in thousand bales of 180 Kgs. each.</t>
  </si>
  <si>
    <r>
      <t xml:space="preserve">State-wise Normal Area, Production and Yield of </t>
    </r>
    <r>
      <rPr>
        <b/>
        <sz val="12"/>
        <rFont val="Arial"/>
        <family val="2"/>
      </rPr>
      <t>Groundnut</t>
    </r>
  </si>
  <si>
    <t>State/ UT</t>
  </si>
  <si>
    <r>
      <t xml:space="preserve">State-wise Normal Area, Production and Yield of </t>
    </r>
    <r>
      <rPr>
        <b/>
        <sz val="12"/>
        <rFont val="Arial"/>
        <family val="2"/>
      </rPr>
      <t>Castorseed</t>
    </r>
  </si>
  <si>
    <r>
      <t xml:space="preserve">State-wise Normal Area, Production and Yield of </t>
    </r>
    <r>
      <rPr>
        <b/>
        <sz val="12"/>
        <rFont val="Arial"/>
        <family val="2"/>
      </rPr>
      <t>Nigerseed</t>
    </r>
  </si>
  <si>
    <r>
      <t xml:space="preserve">State-wise Normal Area, Production and Yield of </t>
    </r>
    <r>
      <rPr>
        <b/>
        <sz val="12"/>
        <rFont val="Arial"/>
        <family val="2"/>
      </rPr>
      <t>Sesamum</t>
    </r>
  </si>
  <si>
    <r>
      <t xml:space="preserve">State-wise Normal Area, Production and Yield of </t>
    </r>
    <r>
      <rPr>
        <b/>
        <sz val="12"/>
        <rFont val="Arial"/>
        <family val="2"/>
      </rPr>
      <t>Rapeseed &amp; Mustard</t>
    </r>
  </si>
  <si>
    <r>
      <t>State-wise Normal Area, Production and Yield of</t>
    </r>
    <r>
      <rPr>
        <b/>
        <sz val="12"/>
        <rFont val="Arial"/>
        <family val="2"/>
      </rPr>
      <t xml:space="preserve"> Linseed</t>
    </r>
  </si>
  <si>
    <r>
      <t xml:space="preserve">State-wise Normal Area, Production and Yield of </t>
    </r>
    <r>
      <rPr>
        <b/>
        <sz val="12"/>
        <rFont val="Arial"/>
        <family val="2"/>
      </rPr>
      <t>Safflower</t>
    </r>
  </si>
  <si>
    <r>
      <t xml:space="preserve">State-wise Normal Area, Production and Yield of </t>
    </r>
    <r>
      <rPr>
        <b/>
        <sz val="14"/>
        <rFont val="Arial"/>
        <family val="2"/>
      </rPr>
      <t>Soyabean</t>
    </r>
  </si>
  <si>
    <r>
      <t xml:space="preserve">State-wise Normal Area, Production and Yield of </t>
    </r>
    <r>
      <rPr>
        <b/>
        <sz val="12"/>
        <rFont val="Arial"/>
        <family val="2"/>
      </rPr>
      <t>Kharif Oilseeds</t>
    </r>
  </si>
  <si>
    <r>
      <t xml:space="preserve">State-wise Normal Area, Production and Yield of </t>
    </r>
    <r>
      <rPr>
        <b/>
        <sz val="12"/>
        <rFont val="Arial"/>
        <family val="2"/>
      </rPr>
      <t>Rabi Oilseeds</t>
    </r>
  </si>
  <si>
    <r>
      <t xml:space="preserve">State-wise Normal Area, Production and Yield of </t>
    </r>
    <r>
      <rPr>
        <b/>
        <sz val="12"/>
        <rFont val="Arial"/>
        <family val="2"/>
      </rPr>
      <t>Total Oilseeds</t>
    </r>
  </si>
  <si>
    <r>
      <t xml:space="preserve">Statewise Normal Area, Production and Yield of </t>
    </r>
    <r>
      <rPr>
        <b/>
        <sz val="14"/>
        <rFont val="Arial"/>
        <family val="2"/>
      </rPr>
      <t>Sugarcane</t>
    </r>
  </si>
  <si>
    <t>State/UT</t>
  </si>
  <si>
    <r>
      <t xml:space="preserve">State-wise Normal Area, Production and Yield of </t>
    </r>
    <r>
      <rPr>
        <b/>
        <sz val="12"/>
        <rFont val="Arial"/>
        <family val="2"/>
      </rPr>
      <t>Cotton</t>
    </r>
  </si>
  <si>
    <t>Area                           ('000 Hect.)</t>
  </si>
  <si>
    <t>Production                          ('000 Bales of 170 kgs. each)</t>
  </si>
  <si>
    <t>Yield                   '(Kgs./Hect.)</t>
  </si>
  <si>
    <r>
      <t xml:space="preserve">State-wise Normal Area, Production and Yield of </t>
    </r>
    <r>
      <rPr>
        <b/>
        <sz val="12"/>
        <rFont val="Arial"/>
        <family val="2"/>
      </rPr>
      <t>Jute</t>
    </r>
  </si>
  <si>
    <t>('000 Bales of            180 kgs. each)</t>
  </si>
  <si>
    <r>
      <t xml:space="preserve">State-wise Normal Area, Production and Yield of </t>
    </r>
    <r>
      <rPr>
        <b/>
        <sz val="12"/>
        <rFont val="Arial"/>
        <family val="2"/>
      </rPr>
      <t>Mesta</t>
    </r>
  </si>
  <si>
    <t>( '000 Hect.)</t>
  </si>
  <si>
    <t>('000 Bales of     180 Kgs. each)</t>
  </si>
  <si>
    <t>A &amp; N Islands</t>
  </si>
  <si>
    <r>
      <t xml:space="preserve">Estimates of  Area, Production and Yield of </t>
    </r>
    <r>
      <rPr>
        <b/>
        <sz val="12"/>
        <rFont val="Arial"/>
        <family val="2"/>
      </rPr>
      <t xml:space="preserve"> Total Oilseeds</t>
    </r>
  </si>
  <si>
    <t>* As per Fourth Advance Estimates.</t>
  </si>
  <si>
    <t>2014-15</t>
  </si>
  <si>
    <t>Talangana</t>
  </si>
  <si>
    <t>Telangana</t>
  </si>
  <si>
    <t xml:space="preserve">Odisha      </t>
  </si>
  <si>
    <t xml:space="preserve">Odisha          </t>
  </si>
  <si>
    <t>Production ( '000 Bales of 180 Kgs. each)</t>
  </si>
  <si>
    <t xml:space="preserve"> NA: Not Applicable.</t>
  </si>
  <si>
    <t>NA: Not Applicable.</t>
  </si>
  <si>
    <r>
      <t xml:space="preserve">State-wise Normal Area, Production and Yield of </t>
    </r>
    <r>
      <rPr>
        <b/>
        <sz val="12"/>
        <rFont val="Arial"/>
        <family val="2"/>
      </rPr>
      <t>Jute &amp; Mesta</t>
    </r>
  </si>
  <si>
    <t>(Average of 2010-11 to 2014-15)</t>
  </si>
  <si>
    <r>
      <t xml:space="preserve">State-wise Normal Area, Production and Yield of </t>
    </r>
    <r>
      <rPr>
        <b/>
        <sz val="12"/>
        <rFont val="Arial"/>
        <family val="2"/>
      </rPr>
      <t>Sunflower</t>
    </r>
  </si>
</sst>
</file>

<file path=xl/styles.xml><?xml version="1.0" encoding="utf-8"?>
<styleSheet xmlns="http://schemas.openxmlformats.org/spreadsheetml/2006/main">
  <numFmts count="44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"/>
    <numFmt numFmtId="185" formatCode="&quot;$&quot;#,##0.0"/>
    <numFmt numFmtId="186" formatCode="0.00000000"/>
    <numFmt numFmtId="187" formatCode="0.000000000"/>
    <numFmt numFmtId="188" formatCode="0.0000000000"/>
    <numFmt numFmtId="189" formatCode="0.000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%"/>
    <numFmt numFmtId="199" formatCode="0_)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4" fontId="1" fillId="0" borderId="10" xfId="6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vertical="center" wrapText="1"/>
    </xf>
    <xf numFmtId="184" fontId="1" fillId="0" borderId="12" xfId="0" applyNumberFormat="1" applyFont="1" applyBorder="1" applyAlignment="1">
      <alignment horizontal="right" vertical="center"/>
    </xf>
    <xf numFmtId="184" fontId="1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Border="1" applyAlignment="1">
      <alignment horizontal="left" vertical="center"/>
    </xf>
    <xf numFmtId="184" fontId="1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 wrapText="1"/>
    </xf>
    <xf numFmtId="18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vertical="center"/>
    </xf>
    <xf numFmtId="184" fontId="1" fillId="0" borderId="14" xfId="0" applyNumberFormat="1" applyFont="1" applyBorder="1" applyAlignment="1">
      <alignment horizontal="left" vertical="center" indent="1"/>
    </xf>
    <xf numFmtId="184" fontId="1" fillId="0" borderId="15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84" fontId="1" fillId="0" borderId="17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84" fontId="1" fillId="0" borderId="15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left" vertical="center" indent="1"/>
    </xf>
    <xf numFmtId="184" fontId="1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2" fillId="0" borderId="0" xfId="57" applyNumberFormat="1" applyFont="1" applyAlignment="1">
      <alignment horizontal="center" vertical="center"/>
      <protection/>
    </xf>
    <xf numFmtId="0" fontId="2" fillId="0" borderId="0" xfId="57" applyFont="1" applyAlignment="1">
      <alignment vertical="center"/>
      <protection/>
    </xf>
    <xf numFmtId="184" fontId="2" fillId="0" borderId="0" xfId="57" applyNumberFormat="1" applyFont="1" applyAlignment="1">
      <alignment vertical="center"/>
      <protection/>
    </xf>
    <xf numFmtId="184" fontId="2" fillId="0" borderId="10" xfId="57" applyNumberFormat="1" applyFont="1" applyBorder="1" applyAlignment="1">
      <alignment horizontal="right" vertical="center"/>
      <protection/>
    </xf>
    <xf numFmtId="184" fontId="2" fillId="0" borderId="10" xfId="57" applyNumberFormat="1" applyFont="1" applyBorder="1" applyAlignment="1">
      <alignment horizontal="right" vertical="center" wrapText="1"/>
      <protection/>
    </xf>
    <xf numFmtId="0" fontId="2" fillId="0" borderId="0" xfId="57" applyFont="1" applyAlignment="1">
      <alignment horizontal="right" vertical="center"/>
      <protection/>
    </xf>
    <xf numFmtId="184" fontId="2" fillId="0" borderId="10" xfId="57" applyNumberFormat="1" applyFont="1" applyBorder="1" applyAlignment="1">
      <alignment vertical="center"/>
      <protection/>
    </xf>
    <xf numFmtId="1" fontId="2" fillId="0" borderId="10" xfId="57" applyNumberFormat="1" applyFont="1" applyBorder="1" applyAlignment="1">
      <alignment vertical="center"/>
      <protection/>
    </xf>
    <xf numFmtId="1" fontId="2" fillId="0" borderId="10" xfId="57" applyNumberFormat="1" applyFont="1" applyBorder="1" applyAlignment="1">
      <alignment horizontal="right" vertical="center"/>
      <protection/>
    </xf>
    <xf numFmtId="184" fontId="2" fillId="0" borderId="0" xfId="57" applyNumberFormat="1" applyFont="1" applyBorder="1" applyAlignment="1">
      <alignment vertical="center"/>
      <protection/>
    </xf>
    <xf numFmtId="1" fontId="2" fillId="0" borderId="0" xfId="57" applyNumberFormat="1" applyFont="1" applyBorder="1" applyAlignment="1">
      <alignment horizontal="right" vertical="center"/>
      <protection/>
    </xf>
    <xf numFmtId="1" fontId="3" fillId="0" borderId="0" xfId="57" applyNumberFormat="1" applyFont="1" applyBorder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 indent="1"/>
      <protection/>
    </xf>
    <xf numFmtId="1" fontId="2" fillId="0" borderId="0" xfId="57" applyNumberFormat="1" applyFont="1" applyAlignment="1">
      <alignment vertical="center"/>
      <protection/>
    </xf>
    <xf numFmtId="0" fontId="1" fillId="0" borderId="0" xfId="57" applyFont="1" applyAlignment="1">
      <alignment vertical="center"/>
      <protection/>
    </xf>
    <xf numFmtId="184" fontId="1" fillId="0" borderId="0" xfId="57" applyNumberFormat="1" applyFont="1" applyAlignment="1">
      <alignment vertical="center"/>
      <protection/>
    </xf>
    <xf numFmtId="184" fontId="1" fillId="0" borderId="10" xfId="57" applyNumberFormat="1" applyFont="1" applyBorder="1" applyAlignment="1">
      <alignment horizontal="right" vertical="center"/>
      <protection/>
    </xf>
    <xf numFmtId="184" fontId="1" fillId="0" borderId="10" xfId="57" applyNumberFormat="1" applyFont="1" applyBorder="1" applyAlignment="1">
      <alignment horizontal="right" vertical="center" wrapText="1"/>
      <protection/>
    </xf>
    <xf numFmtId="0" fontId="1" fillId="0" borderId="0" xfId="57" applyFont="1" applyAlignment="1">
      <alignment horizontal="right" vertical="center"/>
      <protection/>
    </xf>
    <xf numFmtId="184" fontId="1" fillId="0" borderId="10" xfId="57" applyNumberFormat="1" applyFont="1" applyBorder="1" applyAlignment="1">
      <alignment vertical="center"/>
      <protection/>
    </xf>
    <xf numFmtId="1" fontId="1" fillId="0" borderId="10" xfId="57" applyNumberFormat="1" applyFont="1" applyBorder="1" applyAlignment="1">
      <alignment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184" fontId="2" fillId="0" borderId="0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1" fontId="1" fillId="0" borderId="13" xfId="57" applyNumberFormat="1" applyFont="1" applyBorder="1" applyAlignment="1">
      <alignment vertical="center"/>
      <protection/>
    </xf>
    <xf numFmtId="1" fontId="2" fillId="0" borderId="0" xfId="57" applyNumberFormat="1" applyFont="1" applyBorder="1" applyAlignment="1">
      <alignment horizontal="center" vertical="center"/>
      <protection/>
    </xf>
    <xf numFmtId="184" fontId="3" fillId="0" borderId="0" xfId="57" applyNumberFormat="1" applyFont="1" applyBorder="1" applyAlignment="1">
      <alignment horizontal="center" vertical="center"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2" fillId="0" borderId="0" xfId="57" applyNumberFormat="1" applyFont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/>
      <protection/>
    </xf>
    <xf numFmtId="184" fontId="2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84" fontId="2" fillId="0" borderId="12" xfId="0" applyNumberFormat="1" applyFont="1" applyBorder="1" applyAlignment="1">
      <alignment vertical="center"/>
    </xf>
    <xf numFmtId="184" fontId="2" fillId="0" borderId="12" xfId="57" applyNumberFormat="1" applyFont="1" applyBorder="1" applyAlignment="1">
      <alignment horizontal="right" vertical="center"/>
      <protection/>
    </xf>
    <xf numFmtId="184" fontId="2" fillId="0" borderId="12" xfId="57" applyNumberFormat="1" applyFont="1" applyBorder="1" applyAlignment="1">
      <alignment vertical="center"/>
      <protection/>
    </xf>
    <xf numFmtId="194" fontId="1" fillId="0" borderId="0" xfId="0" applyNumberFormat="1" applyFont="1" applyBorder="1" applyAlignment="1">
      <alignment vertical="center"/>
    </xf>
    <xf numFmtId="194" fontId="10" fillId="0" borderId="0" xfId="0" applyNumberFormat="1" applyFont="1" applyAlignment="1">
      <alignment horizontal="left"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indent="1"/>
    </xf>
    <xf numFmtId="184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 quotePrefix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left" vertical="center"/>
    </xf>
    <xf numFmtId="184" fontId="4" fillId="0" borderId="10" xfId="0" applyNumberFormat="1" applyFont="1" applyBorder="1" applyAlignment="1">
      <alignment vertical="center" wrapText="1"/>
    </xf>
    <xf numFmtId="184" fontId="4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 quotePrefix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vertical="center"/>
    </xf>
    <xf numFmtId="184" fontId="1" fillId="0" borderId="16" xfId="0" applyNumberFormat="1" applyFont="1" applyBorder="1" applyAlignment="1">
      <alignment horizontal="left" vertical="center"/>
    </xf>
    <xf numFmtId="184" fontId="1" fillId="0" borderId="17" xfId="0" applyNumberFormat="1" applyFont="1" applyBorder="1" applyAlignment="1">
      <alignment horizontal="left" vertical="center"/>
    </xf>
    <xf numFmtId="184" fontId="1" fillId="0" borderId="18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184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 quotePrefix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" fontId="1" fillId="0" borderId="22" xfId="0" applyNumberFormat="1" applyFont="1" applyBorder="1" applyAlignment="1">
      <alignment vertical="center"/>
    </xf>
    <xf numFmtId="184" fontId="2" fillId="0" borderId="11" xfId="57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left" vertical="center"/>
    </xf>
    <xf numFmtId="184" fontId="5" fillId="0" borderId="22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/>
    </xf>
    <xf numFmtId="184" fontId="1" fillId="0" borderId="10" xfId="57" applyNumberFormat="1" applyFont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184" fontId="4" fillId="0" borderId="22" xfId="0" applyNumberFormat="1" applyFont="1" applyBorder="1" applyAlignment="1">
      <alignment vertical="top"/>
    </xf>
    <xf numFmtId="184" fontId="4" fillId="0" borderId="22" xfId="0" applyNumberFormat="1" applyFont="1" applyBorder="1" applyAlignment="1">
      <alignment horizontal="left" vertical="top"/>
    </xf>
    <xf numFmtId="184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184" fontId="4" fillId="0" borderId="21" xfId="0" applyNumberFormat="1" applyFont="1" applyBorder="1" applyAlignment="1">
      <alignment horizontal="left" vertical="top"/>
    </xf>
    <xf numFmtId="184" fontId="4" fillId="0" borderId="12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184" fontId="4" fillId="0" borderId="10" xfId="0" applyNumberFormat="1" applyFont="1" applyBorder="1" applyAlignment="1">
      <alignment horizontal="left" vertical="top"/>
    </xf>
    <xf numFmtId="184" fontId="4" fillId="0" borderId="10" xfId="0" applyNumberFormat="1" applyFont="1" applyBorder="1" applyAlignment="1">
      <alignment vertical="top"/>
    </xf>
    <xf numFmtId="184" fontId="4" fillId="0" borderId="12" xfId="0" applyNumberFormat="1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4" fontId="4" fillId="0" borderId="12" xfId="0" applyNumberFormat="1" applyFont="1" applyBorder="1" applyAlignment="1">
      <alignment vertical="top" wrapText="1"/>
    </xf>
    <xf numFmtId="184" fontId="4" fillId="0" borderId="21" xfId="0" applyNumberFormat="1" applyFont="1" applyBorder="1" applyAlignment="1">
      <alignment vertical="top" wrapText="1"/>
    </xf>
    <xf numFmtId="184" fontId="4" fillId="0" borderId="22" xfId="0" applyNumberFormat="1" applyFont="1" applyBorder="1" applyAlignment="1">
      <alignment vertical="top" wrapText="1"/>
    </xf>
    <xf numFmtId="184" fontId="4" fillId="0" borderId="21" xfId="0" applyNumberFormat="1" applyFont="1" applyBorder="1" applyAlignment="1">
      <alignment vertical="top"/>
    </xf>
    <xf numFmtId="1" fontId="12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left" vertical="center"/>
    </xf>
    <xf numFmtId="184" fontId="1" fillId="0" borderId="12" xfId="0" applyNumberFormat="1" applyFont="1" applyBorder="1" applyAlignment="1">
      <alignment horizontal="left" vertical="center"/>
    </xf>
    <xf numFmtId="184" fontId="1" fillId="0" borderId="21" xfId="0" applyNumberFormat="1" applyFont="1" applyBorder="1" applyAlignment="1">
      <alignment horizontal="left" vertical="center"/>
    </xf>
    <xf numFmtId="184" fontId="1" fillId="0" borderId="22" xfId="0" applyNumberFormat="1" applyFont="1" applyBorder="1" applyAlignment="1">
      <alignment horizontal="left" vertical="center"/>
    </xf>
    <xf numFmtId="18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4" fontId="1" fillId="0" borderId="19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4" fontId="1" fillId="0" borderId="16" xfId="0" applyNumberFormat="1" applyFont="1" applyBorder="1" applyAlignment="1">
      <alignment vertical="top"/>
    </xf>
    <xf numFmtId="184" fontId="1" fillId="0" borderId="17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horizontal="left" vertical="top"/>
    </xf>
    <xf numFmtId="184" fontId="1" fillId="0" borderId="18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22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84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84" fontId="3" fillId="0" borderId="0" xfId="57" applyNumberFormat="1" applyFont="1" applyBorder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center" vertical="center"/>
      <protection/>
    </xf>
    <xf numFmtId="184" fontId="2" fillId="0" borderId="0" xfId="57" applyNumberFormat="1" applyFont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184" fontId="1" fillId="0" borderId="10" xfId="57" applyNumberFormat="1" applyFont="1" applyBorder="1" applyAlignment="1">
      <alignment horizontal="center" vertical="center"/>
      <protection/>
    </xf>
    <xf numFmtId="184" fontId="2" fillId="0" borderId="0" xfId="57" applyNumberFormat="1" applyFont="1" applyBorder="1" applyAlignment="1">
      <alignment horizontal="center" vertical="center"/>
      <protection/>
    </xf>
    <xf numFmtId="184" fontId="2" fillId="0" borderId="10" xfId="57" applyNumberFormat="1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80" zoomScaleNormal="60" zoomScaleSheetLayoutView="80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140625" defaultRowHeight="12.75"/>
  <cols>
    <col min="1" max="1" width="22.8515625" style="22" customWidth="1"/>
    <col min="2" max="2" width="10.00390625" style="22" customWidth="1"/>
    <col min="3" max="4" width="10.8515625" style="22" customWidth="1"/>
    <col min="5" max="5" width="11.57421875" style="22" customWidth="1"/>
    <col min="6" max="6" width="11.140625" style="22" customWidth="1"/>
    <col min="7" max="7" width="12.7109375" style="22" customWidth="1"/>
    <col min="8" max="9" width="10.8515625" style="22" customWidth="1"/>
    <col min="10" max="10" width="11.8515625" style="99" customWidth="1"/>
    <col min="11" max="11" width="10.7109375" style="99" customWidth="1"/>
    <col min="12" max="12" width="13.28125" style="99" customWidth="1"/>
    <col min="13" max="13" width="10.8515625" style="22" customWidth="1"/>
    <col min="14" max="15" width="11.7109375" style="22" customWidth="1"/>
    <col min="16" max="16" width="10.57421875" style="22" bestFit="1" customWidth="1"/>
    <col min="17" max="17" width="12.00390625" style="22" customWidth="1"/>
    <col min="18" max="18" width="29.57421875" style="22" customWidth="1"/>
    <col min="19" max="19" width="10.28125" style="22" customWidth="1"/>
    <col min="20" max="20" width="13.00390625" style="22" bestFit="1" customWidth="1"/>
    <col min="21" max="21" width="15.140625" style="22" bestFit="1" customWidth="1"/>
    <col min="22" max="22" width="13.7109375" style="22" bestFit="1" customWidth="1"/>
    <col min="23" max="16384" width="9.140625" style="22" customWidth="1"/>
  </cols>
  <sheetData>
    <row r="1" spans="18:22" ht="46.5" customHeight="1">
      <c r="R1" s="192" t="s">
        <v>134</v>
      </c>
      <c r="S1" s="192"/>
      <c r="T1" s="192"/>
      <c r="U1" s="192"/>
      <c r="V1" s="192"/>
    </row>
    <row r="2" spans="18:22" ht="15" customHeight="1">
      <c r="R2" s="193" t="s">
        <v>182</v>
      </c>
      <c r="S2" s="193"/>
      <c r="T2" s="193"/>
      <c r="U2" s="193"/>
      <c r="V2" s="193"/>
    </row>
    <row r="3" spans="1:22" ht="15.75" customHeight="1">
      <c r="A3" s="194" t="s">
        <v>110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47"/>
      <c r="R3" s="109"/>
      <c r="S3" s="109"/>
      <c r="T3" s="109"/>
      <c r="U3" s="109"/>
      <c r="V3" s="109"/>
    </row>
    <row r="4" spans="1:22" ht="24" customHeight="1">
      <c r="A4" s="39"/>
      <c r="B4" s="39"/>
      <c r="C4" s="39"/>
      <c r="D4" s="39"/>
      <c r="E4" s="39"/>
      <c r="F4" s="39"/>
      <c r="G4" s="39"/>
      <c r="H4" s="39"/>
      <c r="I4" s="39"/>
      <c r="J4" s="100"/>
      <c r="K4" s="100"/>
      <c r="L4" s="100"/>
      <c r="M4" s="39"/>
      <c r="R4" s="172" t="s">
        <v>113</v>
      </c>
      <c r="S4" s="110" t="s">
        <v>84</v>
      </c>
      <c r="T4" s="104" t="s">
        <v>135</v>
      </c>
      <c r="U4" s="104" t="s">
        <v>136</v>
      </c>
      <c r="V4" s="104" t="s">
        <v>137</v>
      </c>
    </row>
    <row r="5" spans="1:22" s="3" customFormat="1" ht="21.75" customHeight="1">
      <c r="A5" s="195" t="s">
        <v>113</v>
      </c>
      <c r="B5" s="197" t="s">
        <v>84</v>
      </c>
      <c r="C5" s="189" t="s">
        <v>85</v>
      </c>
      <c r="D5" s="190"/>
      <c r="E5" s="190"/>
      <c r="F5" s="190"/>
      <c r="G5" s="191"/>
      <c r="H5" s="189" t="s">
        <v>86</v>
      </c>
      <c r="I5" s="190"/>
      <c r="J5" s="190"/>
      <c r="K5" s="190"/>
      <c r="L5" s="191"/>
      <c r="M5" s="189" t="s">
        <v>83</v>
      </c>
      <c r="N5" s="190"/>
      <c r="O5" s="190"/>
      <c r="P5" s="190"/>
      <c r="Q5" s="191"/>
      <c r="R5" s="173"/>
      <c r="S5" s="111"/>
      <c r="T5" s="105" t="s">
        <v>138</v>
      </c>
      <c r="U5" s="112" t="s">
        <v>139</v>
      </c>
      <c r="V5" s="113" t="s">
        <v>140</v>
      </c>
    </row>
    <row r="6" spans="1:22" s="3" customFormat="1" ht="21.75" customHeight="1">
      <c r="A6" s="196"/>
      <c r="B6" s="197"/>
      <c r="C6" s="35" t="s">
        <v>100</v>
      </c>
      <c r="D6" s="35" t="s">
        <v>112</v>
      </c>
      <c r="E6" s="35" t="s">
        <v>132</v>
      </c>
      <c r="F6" s="35" t="s">
        <v>133</v>
      </c>
      <c r="G6" s="35" t="s">
        <v>173</v>
      </c>
      <c r="H6" s="35" t="s">
        <v>100</v>
      </c>
      <c r="I6" s="35" t="s">
        <v>112</v>
      </c>
      <c r="J6" s="101" t="s">
        <v>132</v>
      </c>
      <c r="K6" s="35" t="s">
        <v>133</v>
      </c>
      <c r="L6" s="35" t="s">
        <v>173</v>
      </c>
      <c r="M6" s="35" t="s">
        <v>100</v>
      </c>
      <c r="N6" s="35" t="s">
        <v>112</v>
      </c>
      <c r="O6" s="35" t="s">
        <v>132</v>
      </c>
      <c r="P6" s="35" t="s">
        <v>133</v>
      </c>
      <c r="Q6" s="35" t="s">
        <v>173</v>
      </c>
      <c r="R6" s="174">
        <v>1</v>
      </c>
      <c r="S6" s="114">
        <v>2</v>
      </c>
      <c r="T6" s="114">
        <v>3</v>
      </c>
      <c r="U6" s="114">
        <v>4</v>
      </c>
      <c r="V6" s="114">
        <v>5</v>
      </c>
    </row>
    <row r="7" spans="1:22" s="3" customFormat="1" ht="25.5" customHeight="1">
      <c r="A7" s="40" t="s">
        <v>59</v>
      </c>
      <c r="B7" s="8" t="s">
        <v>2</v>
      </c>
      <c r="C7" s="8">
        <f>'G Nut U'!C63</f>
        <v>4977.4259999999995</v>
      </c>
      <c r="D7" s="8">
        <f>'G Nut U'!D63</f>
        <v>4316.048387096775</v>
      </c>
      <c r="E7" s="8">
        <f>'G Nut U'!E63</f>
        <v>3931.3690000000006</v>
      </c>
      <c r="F7" s="8">
        <f>'G Nut U'!F63</f>
        <v>4645.366</v>
      </c>
      <c r="G7" s="8">
        <f>'G Nut U'!G63</f>
        <v>4013.4500000000007</v>
      </c>
      <c r="H7" s="8">
        <f>'G Nut U'!H63</f>
        <v>6643.766999999999</v>
      </c>
      <c r="I7" s="8">
        <f>'G Nut U'!I63</f>
        <v>5126.8949999999995</v>
      </c>
      <c r="J7" s="8">
        <f>'G Nut U'!J63</f>
        <v>3187.35</v>
      </c>
      <c r="K7" s="8">
        <f>'G Nut U'!K63</f>
        <v>8057.96</v>
      </c>
      <c r="L7" s="8">
        <f>'G Nut U'!L63</f>
        <v>5930.48</v>
      </c>
      <c r="M7" s="156">
        <f aca="true" t="shared" si="0" ref="M7:M28">H7/C7*1000</f>
        <v>1334.7796632235213</v>
      </c>
      <c r="N7" s="156">
        <f aca="true" t="shared" si="1" ref="N7:N28">I7/D7*1000</f>
        <v>1187.8678226424258</v>
      </c>
      <c r="O7" s="156">
        <f aca="true" t="shared" si="2" ref="O7:O28">J7/E7*1000</f>
        <v>810.7481134434339</v>
      </c>
      <c r="P7" s="156">
        <f aca="true" t="shared" si="3" ref="P7:P28">K7/F7*1000</f>
        <v>1734.6232783380256</v>
      </c>
      <c r="Q7" s="156">
        <f aca="true" t="shared" si="4" ref="Q7:Q28">L7/G7*1000</f>
        <v>1477.651397176992</v>
      </c>
      <c r="R7" s="54" t="s">
        <v>59</v>
      </c>
      <c r="S7" s="8" t="s">
        <v>2</v>
      </c>
      <c r="T7" s="115">
        <f>AVERAGE(C7:G7)</f>
        <v>4376.7318774193545</v>
      </c>
      <c r="U7" s="115">
        <f>AVERAGE(H7:L7)</f>
        <v>5789.2904</v>
      </c>
      <c r="V7" s="116">
        <f>U7/T7*1000</f>
        <v>1322.742759241978</v>
      </c>
    </row>
    <row r="8" spans="1:22" s="3" customFormat="1" ht="25.5" customHeight="1">
      <c r="A8" s="41"/>
      <c r="B8" s="8" t="s">
        <v>22</v>
      </c>
      <c r="C8" s="8">
        <f>'G Nut U'!C64</f>
        <v>878.719</v>
      </c>
      <c r="D8" s="8">
        <f>'G Nut U'!D64</f>
        <v>947.667</v>
      </c>
      <c r="E8" s="8">
        <f>'G Nut U'!E64</f>
        <v>789.6610000000001</v>
      </c>
      <c r="F8" s="8">
        <f>'G Nut U'!F64</f>
        <v>859.54</v>
      </c>
      <c r="G8" s="8">
        <f>'G Nut U'!G64</f>
        <v>755.1999999999999</v>
      </c>
      <c r="H8" s="8">
        <f>'G Nut U'!H64</f>
        <v>1622.0149999999999</v>
      </c>
      <c r="I8" s="8">
        <f>'G Nut U'!I64</f>
        <v>1836.8020000000001</v>
      </c>
      <c r="J8" s="8">
        <f>'G Nut U'!J64</f>
        <v>1506.525</v>
      </c>
      <c r="K8" s="8">
        <f>'G Nut U'!K64</f>
        <v>1655.94</v>
      </c>
      <c r="L8" s="8">
        <f>'G Nut U'!L64</f>
        <v>1471.23</v>
      </c>
      <c r="M8" s="7">
        <f t="shared" si="0"/>
        <v>1845.885886159284</v>
      </c>
      <c r="N8" s="7">
        <f t="shared" si="1"/>
        <v>1938.2356882744677</v>
      </c>
      <c r="O8" s="7">
        <f t="shared" si="2"/>
        <v>1907.8123397255279</v>
      </c>
      <c r="P8" s="7">
        <f t="shared" si="3"/>
        <v>1926.5421039160483</v>
      </c>
      <c r="Q8" s="156">
        <f t="shared" si="4"/>
        <v>1948.1329449152545</v>
      </c>
      <c r="R8" s="55"/>
      <c r="S8" s="8" t="s">
        <v>22</v>
      </c>
      <c r="T8" s="115">
        <f aca="true" t="shared" si="5" ref="T8:T33">AVERAGE(C8:G8)</f>
        <v>846.1574</v>
      </c>
      <c r="U8" s="115">
        <f aca="true" t="shared" si="6" ref="U8:U32">AVERAGE(H8:L8)</f>
        <v>1618.5024</v>
      </c>
      <c r="V8" s="116">
        <f aca="true" t="shared" si="7" ref="V8:V33">U8/T8*1000</f>
        <v>1912.7675300127376</v>
      </c>
    </row>
    <row r="9" spans="1:22" s="3" customFormat="1" ht="25.5" customHeight="1">
      <c r="A9" s="42"/>
      <c r="B9" s="8" t="s">
        <v>4</v>
      </c>
      <c r="C9" s="8">
        <f>'G Nut U'!C65</f>
        <v>5856.1449999999995</v>
      </c>
      <c r="D9" s="8">
        <f>'G Nut U'!D65</f>
        <v>5263.715387096775</v>
      </c>
      <c r="E9" s="8">
        <f>'G Nut U'!E65</f>
        <v>4721.030000000001</v>
      </c>
      <c r="F9" s="8">
        <f>'G Nut U'!F65</f>
        <v>5504.906</v>
      </c>
      <c r="G9" s="8">
        <f>'G Nut U'!G65</f>
        <v>4768.650000000001</v>
      </c>
      <c r="H9" s="8">
        <f>'G Nut U'!H65</f>
        <v>8265.782</v>
      </c>
      <c r="I9" s="8">
        <f>'G Nut U'!I65</f>
        <v>6963.697</v>
      </c>
      <c r="J9" s="8">
        <f>'G Nut U'!J65</f>
        <v>4693.875</v>
      </c>
      <c r="K9" s="8">
        <f>'G Nut U'!K65</f>
        <v>9713.9</v>
      </c>
      <c r="L9" s="8">
        <f>'G Nut U'!L65</f>
        <v>7401.709999999999</v>
      </c>
      <c r="M9" s="7">
        <f t="shared" si="0"/>
        <v>1411.4715397245116</v>
      </c>
      <c r="N9" s="7">
        <f t="shared" si="1"/>
        <v>1322.9622971391043</v>
      </c>
      <c r="O9" s="7">
        <f t="shared" si="2"/>
        <v>994.2480772204369</v>
      </c>
      <c r="P9" s="7">
        <f t="shared" si="3"/>
        <v>1764.5896224204373</v>
      </c>
      <c r="Q9" s="156">
        <f t="shared" si="4"/>
        <v>1552.1604647017496</v>
      </c>
      <c r="R9" s="56"/>
      <c r="S9" s="8" t="s">
        <v>4</v>
      </c>
      <c r="T9" s="115">
        <f t="shared" si="5"/>
        <v>5222.8892774193555</v>
      </c>
      <c r="U9" s="115">
        <f t="shared" si="6"/>
        <v>7407.7928</v>
      </c>
      <c r="V9" s="116">
        <f t="shared" si="7"/>
        <v>1418.332345666767</v>
      </c>
    </row>
    <row r="10" spans="1:22" s="3" customFormat="1" ht="25.5" customHeight="1">
      <c r="A10" s="6" t="s">
        <v>60</v>
      </c>
      <c r="B10" s="8" t="s">
        <v>2</v>
      </c>
      <c r="C10" s="8">
        <f>'Castor U'!B24</f>
        <v>880.3389999999999</v>
      </c>
      <c r="D10" s="8">
        <f>'Castor U'!C24</f>
        <v>1470.8830000000003</v>
      </c>
      <c r="E10" s="8">
        <f>'Castor U'!D24</f>
        <v>1233.5870000000002</v>
      </c>
      <c r="F10" s="8">
        <f>'Castor U'!E24</f>
        <v>1063.197</v>
      </c>
      <c r="G10" s="8">
        <f>'Castor U'!F24</f>
        <v>1089.32</v>
      </c>
      <c r="H10" s="8">
        <f>'Castor U'!G24</f>
        <v>1350.3239999999998</v>
      </c>
      <c r="I10" s="8">
        <f>'Castor U'!H24</f>
        <v>2294.9300000000003</v>
      </c>
      <c r="J10" s="8">
        <f>'Castor U'!I24</f>
        <v>1963.4729999999997</v>
      </c>
      <c r="K10" s="8">
        <f>'Castor U'!J24</f>
        <v>1726.5589999999997</v>
      </c>
      <c r="L10" s="8">
        <f>'Castor U'!K24</f>
        <v>1869.99</v>
      </c>
      <c r="M10" s="7">
        <f t="shared" si="0"/>
        <v>1533.868203044509</v>
      </c>
      <c r="N10" s="7">
        <f t="shared" si="1"/>
        <v>1560.2396655614348</v>
      </c>
      <c r="O10" s="7">
        <f t="shared" si="2"/>
        <v>1591.677765735209</v>
      </c>
      <c r="P10" s="7">
        <f t="shared" si="3"/>
        <v>1623.93140687944</v>
      </c>
      <c r="Q10" s="156">
        <f t="shared" si="4"/>
        <v>1716.6580986303384</v>
      </c>
      <c r="R10" s="2" t="s">
        <v>60</v>
      </c>
      <c r="S10" s="8" t="s">
        <v>2</v>
      </c>
      <c r="T10" s="115">
        <f t="shared" si="5"/>
        <v>1147.4652</v>
      </c>
      <c r="U10" s="115">
        <f t="shared" si="6"/>
        <v>1841.0552</v>
      </c>
      <c r="V10" s="116">
        <f t="shared" si="7"/>
        <v>1604.4540610033314</v>
      </c>
    </row>
    <row r="11" spans="1:22" s="3" customFormat="1" ht="25.5" customHeight="1">
      <c r="A11" s="6" t="s">
        <v>61</v>
      </c>
      <c r="B11" s="8" t="s">
        <v>2</v>
      </c>
      <c r="C11" s="8">
        <f>'Niger U'!B22</f>
        <v>371.04400000000004</v>
      </c>
      <c r="D11" s="8">
        <f>'Niger U'!C22</f>
        <v>364.398</v>
      </c>
      <c r="E11" s="8">
        <f>'Niger U'!D22</f>
        <v>310.41200000000003</v>
      </c>
      <c r="F11" s="8">
        <f>'Niger U'!E22</f>
        <v>298.74</v>
      </c>
      <c r="G11" s="8">
        <f>'Niger U'!F22</f>
        <v>232.13</v>
      </c>
      <c r="H11" s="8">
        <f>'Niger U'!G22</f>
        <v>107.709</v>
      </c>
      <c r="I11" s="8">
        <f>'Niger U'!H22</f>
        <v>98.084</v>
      </c>
      <c r="J11" s="8">
        <f>'Niger U'!I22</f>
        <v>100.83</v>
      </c>
      <c r="K11" s="8">
        <f>'Niger U'!J22</f>
        <v>97.838</v>
      </c>
      <c r="L11" s="8">
        <f>'Niger U'!K22</f>
        <v>76.17</v>
      </c>
      <c r="M11" s="7">
        <f t="shared" si="0"/>
        <v>290.2863272280376</v>
      </c>
      <c r="N11" s="7">
        <f t="shared" si="1"/>
        <v>269.1672292383602</v>
      </c>
      <c r="O11" s="7">
        <f t="shared" si="2"/>
        <v>324.8263598056776</v>
      </c>
      <c r="P11" s="7">
        <f t="shared" si="3"/>
        <v>327.50217580504784</v>
      </c>
      <c r="Q11" s="156">
        <f t="shared" si="4"/>
        <v>328.13509671304877</v>
      </c>
      <c r="R11" s="2" t="s">
        <v>61</v>
      </c>
      <c r="S11" s="8" t="s">
        <v>2</v>
      </c>
      <c r="T11" s="115">
        <f t="shared" si="5"/>
        <v>315.3448</v>
      </c>
      <c r="U11" s="115">
        <f t="shared" si="6"/>
        <v>96.12620000000001</v>
      </c>
      <c r="V11" s="116">
        <f t="shared" si="7"/>
        <v>304.8288730304099</v>
      </c>
    </row>
    <row r="12" spans="1:22" s="3" customFormat="1" ht="25.5" customHeight="1">
      <c r="A12" s="6" t="s">
        <v>62</v>
      </c>
      <c r="B12" s="8" t="s">
        <v>2</v>
      </c>
      <c r="C12" s="8">
        <f>'Sesamum U'!B37</f>
        <v>2083.203</v>
      </c>
      <c r="D12" s="8">
        <f>'Sesamum U'!C37</f>
        <v>1901.5495806451615</v>
      </c>
      <c r="E12" s="8">
        <f>'Sesamum U'!D37</f>
        <v>1705.7570000000003</v>
      </c>
      <c r="F12" s="8">
        <f>'Sesamum U'!E37</f>
        <v>1678.903</v>
      </c>
      <c r="G12" s="8">
        <f>'Sesamum U'!F37</f>
        <v>1746.0620000000004</v>
      </c>
      <c r="H12" s="8">
        <f>'Sesamum U'!G37</f>
        <v>892.9949999999999</v>
      </c>
      <c r="I12" s="8">
        <f>'Sesamum U'!H37</f>
        <v>810.2719999999999</v>
      </c>
      <c r="J12" s="8">
        <f>'Sesamum U'!I37</f>
        <v>685.0239999999999</v>
      </c>
      <c r="K12" s="8">
        <f>'Sesamum U'!J37</f>
        <v>714.5824999999999</v>
      </c>
      <c r="L12" s="8">
        <f>'Sesamum U'!K37</f>
        <v>827.8299999999999</v>
      </c>
      <c r="M12" s="7">
        <f t="shared" si="0"/>
        <v>428.66441724594284</v>
      </c>
      <c r="N12" s="7">
        <f t="shared" si="1"/>
        <v>426.11142420230203</v>
      </c>
      <c r="O12" s="7">
        <f t="shared" si="2"/>
        <v>401.59530343419357</v>
      </c>
      <c r="P12" s="7">
        <f t="shared" si="3"/>
        <v>425.62464895232176</v>
      </c>
      <c r="Q12" s="156">
        <f t="shared" si="4"/>
        <v>474.1126031034406</v>
      </c>
      <c r="R12" s="2" t="s">
        <v>62</v>
      </c>
      <c r="S12" s="8" t="s">
        <v>2</v>
      </c>
      <c r="T12" s="115">
        <f t="shared" si="5"/>
        <v>1823.0949161290325</v>
      </c>
      <c r="U12" s="115">
        <f t="shared" si="6"/>
        <v>786.1406999999999</v>
      </c>
      <c r="V12" s="116">
        <f t="shared" si="7"/>
        <v>431.2121618271023</v>
      </c>
    </row>
    <row r="13" spans="1:22" s="3" customFormat="1" ht="25.5" customHeight="1">
      <c r="A13" s="6" t="s">
        <v>63</v>
      </c>
      <c r="B13" s="8" t="s">
        <v>22</v>
      </c>
      <c r="C13" s="8">
        <f>'R &amp; M U'!B37</f>
        <v>6900.475</v>
      </c>
      <c r="D13" s="8">
        <f>'R &amp; M U'!C37</f>
        <v>5893.517000000001</v>
      </c>
      <c r="E13" s="8">
        <f>'R &amp; M U'!D37</f>
        <v>6362.593</v>
      </c>
      <c r="F13" s="8">
        <f>'R &amp; M U'!E37</f>
        <v>6645.744000000001</v>
      </c>
      <c r="G13" s="8">
        <f>'R &amp; M U'!F37</f>
        <v>5799.080000000001</v>
      </c>
      <c r="H13" s="8">
        <f>'R &amp; M U'!G37</f>
        <v>8178.710000000001</v>
      </c>
      <c r="I13" s="8">
        <f>'R &amp; M U'!H37</f>
        <v>6603.7067</v>
      </c>
      <c r="J13" s="8">
        <f>'R &amp; M U'!I37</f>
        <v>8028.9335</v>
      </c>
      <c r="K13" s="8">
        <f>'R &amp; M U'!J37</f>
        <v>7876.65125</v>
      </c>
      <c r="L13" s="8">
        <f>'R &amp; M U'!K37</f>
        <v>6282.439999999999</v>
      </c>
      <c r="M13" s="7">
        <f t="shared" si="0"/>
        <v>1185.238697336053</v>
      </c>
      <c r="N13" s="7">
        <f t="shared" si="1"/>
        <v>1120.5035465240871</v>
      </c>
      <c r="O13" s="7">
        <f t="shared" si="2"/>
        <v>1261.8964469360212</v>
      </c>
      <c r="P13" s="7">
        <f t="shared" si="3"/>
        <v>1185.2173737056378</v>
      </c>
      <c r="Q13" s="156">
        <f t="shared" si="4"/>
        <v>1083.351152251736</v>
      </c>
      <c r="R13" s="2" t="s">
        <v>63</v>
      </c>
      <c r="S13" s="8" t="s">
        <v>22</v>
      </c>
      <c r="T13" s="115">
        <f t="shared" si="5"/>
        <v>6320.281800000002</v>
      </c>
      <c r="U13" s="115">
        <f t="shared" si="6"/>
        <v>7394.08829</v>
      </c>
      <c r="V13" s="116">
        <f t="shared" si="7"/>
        <v>1169.8985146516723</v>
      </c>
    </row>
    <row r="14" spans="1:22" s="3" customFormat="1" ht="25.5" customHeight="1">
      <c r="A14" s="6" t="s">
        <v>64</v>
      </c>
      <c r="B14" s="8" t="s">
        <v>22</v>
      </c>
      <c r="C14" s="8">
        <f>'Linseed U'!B25</f>
        <v>359.226</v>
      </c>
      <c r="D14" s="8">
        <f>'Linseed U'!C25</f>
        <v>322.642</v>
      </c>
      <c r="E14" s="8">
        <f>'Linseed U'!D25</f>
        <v>296.265</v>
      </c>
      <c r="F14" s="8">
        <f>'Linseed U'!E25</f>
        <v>293.067</v>
      </c>
      <c r="G14" s="8">
        <f>'Linseed U'!F25</f>
        <v>285.47</v>
      </c>
      <c r="H14" s="8">
        <f>'Linseed U'!G25</f>
        <v>146.54399999999998</v>
      </c>
      <c r="I14" s="8">
        <f>'Linseed U'!H25</f>
        <v>152.456</v>
      </c>
      <c r="J14" s="8">
        <f>'Linseed U'!I25</f>
        <v>148.587</v>
      </c>
      <c r="K14" s="8">
        <f>'Linseed U'!J25</f>
        <v>141.73</v>
      </c>
      <c r="L14" s="8">
        <f>'Linseed U'!K25</f>
        <v>154.57</v>
      </c>
      <c r="M14" s="7">
        <f t="shared" si="0"/>
        <v>407.94374571996457</v>
      </c>
      <c r="N14" s="7">
        <f t="shared" si="1"/>
        <v>472.52372598731716</v>
      </c>
      <c r="O14" s="7">
        <f t="shared" si="2"/>
        <v>501.5340995392639</v>
      </c>
      <c r="P14" s="7">
        <f t="shared" si="3"/>
        <v>483.6095500346337</v>
      </c>
      <c r="Q14" s="156">
        <f t="shared" si="4"/>
        <v>541.4579465442953</v>
      </c>
      <c r="R14" s="2" t="s">
        <v>64</v>
      </c>
      <c r="S14" s="8" t="s">
        <v>22</v>
      </c>
      <c r="T14" s="115">
        <f t="shared" si="5"/>
        <v>311.33399999999995</v>
      </c>
      <c r="U14" s="115">
        <f t="shared" si="6"/>
        <v>148.7774</v>
      </c>
      <c r="V14" s="116">
        <f t="shared" si="7"/>
        <v>477.87071119762066</v>
      </c>
    </row>
    <row r="15" spans="1:22" s="3" customFormat="1" ht="25.5" customHeight="1">
      <c r="A15" s="6" t="s">
        <v>65</v>
      </c>
      <c r="B15" s="8" t="s">
        <v>22</v>
      </c>
      <c r="C15" s="8">
        <f>'Safflower U'!B20</f>
        <v>243.848</v>
      </c>
      <c r="D15" s="8">
        <f>'Safflower U'!C20</f>
        <v>250.41400000000002</v>
      </c>
      <c r="E15" s="8">
        <f>'Safflower U'!D20</f>
        <v>183.509</v>
      </c>
      <c r="F15" s="8">
        <f>'Safflower U'!E20</f>
        <v>177.733</v>
      </c>
      <c r="G15" s="8">
        <f>'Safflower U'!F20</f>
        <v>174.94</v>
      </c>
      <c r="H15" s="8">
        <f>'Safflower U'!G20</f>
        <v>150.432</v>
      </c>
      <c r="I15" s="8">
        <f>'Safflower U'!H20</f>
        <v>145.331</v>
      </c>
      <c r="J15" s="8">
        <f>'Safflower U'!I20</f>
        <v>108.50999999999999</v>
      </c>
      <c r="K15" s="8">
        <f>'Safflower U'!J20</f>
        <v>113.36600000000001</v>
      </c>
      <c r="L15" s="8">
        <f>'Safflower U'!K20</f>
        <v>90.12</v>
      </c>
      <c r="M15" s="7">
        <f t="shared" si="0"/>
        <v>616.9088940651552</v>
      </c>
      <c r="N15" s="7">
        <f t="shared" si="1"/>
        <v>580.3629190061258</v>
      </c>
      <c r="O15" s="7">
        <f t="shared" si="2"/>
        <v>591.3061484722821</v>
      </c>
      <c r="P15" s="7">
        <f t="shared" si="3"/>
        <v>637.8444070600283</v>
      </c>
      <c r="Q15" s="156">
        <f t="shared" si="4"/>
        <v>515.1480507602607</v>
      </c>
      <c r="R15" s="2" t="s">
        <v>65</v>
      </c>
      <c r="S15" s="8" t="s">
        <v>22</v>
      </c>
      <c r="T15" s="115">
        <f t="shared" si="5"/>
        <v>206.08880000000005</v>
      </c>
      <c r="U15" s="115">
        <f t="shared" si="6"/>
        <v>121.5518</v>
      </c>
      <c r="V15" s="116">
        <f t="shared" si="7"/>
        <v>589.8030363610249</v>
      </c>
    </row>
    <row r="16" spans="1:22" s="3" customFormat="1" ht="25.5" customHeight="1">
      <c r="A16" s="40" t="s">
        <v>66</v>
      </c>
      <c r="B16" s="8" t="s">
        <v>2</v>
      </c>
      <c r="C16" s="8">
        <f>'Sunflower U'!C44</f>
        <v>315.32</v>
      </c>
      <c r="D16" s="8">
        <f>'Sunflower U'!D44</f>
        <v>260.21400000000006</v>
      </c>
      <c r="E16" s="8">
        <f>'Sunflower U'!E44</f>
        <v>274.06</v>
      </c>
      <c r="F16" s="8">
        <f>'Sunflower U'!F44</f>
        <v>248.08999999999997</v>
      </c>
      <c r="G16" s="8">
        <f>'Sunflower U'!G44</f>
        <v>205.19</v>
      </c>
      <c r="H16" s="8">
        <f>'Sunflower U'!H44</f>
        <v>191.82999999999998</v>
      </c>
      <c r="I16" s="8">
        <f>'Sunflower U'!I44</f>
        <v>147.383</v>
      </c>
      <c r="J16" s="8">
        <f>'Sunflower U'!J44</f>
        <v>146.17000000000002</v>
      </c>
      <c r="K16" s="8">
        <f>'Sunflower U'!K44</f>
        <v>154.05</v>
      </c>
      <c r="L16" s="8">
        <f>'Sunflower U'!L44</f>
        <v>110.91000000000001</v>
      </c>
      <c r="M16" s="7">
        <f t="shared" si="0"/>
        <v>608.3661042750222</v>
      </c>
      <c r="N16" s="7">
        <f t="shared" si="1"/>
        <v>566.3915085275964</v>
      </c>
      <c r="O16" s="7">
        <f t="shared" si="2"/>
        <v>533.3503612347662</v>
      </c>
      <c r="P16" s="7">
        <f t="shared" si="3"/>
        <v>620.9440122536178</v>
      </c>
      <c r="Q16" s="156">
        <f t="shared" si="4"/>
        <v>540.5234173205322</v>
      </c>
      <c r="R16" s="54" t="s">
        <v>66</v>
      </c>
      <c r="S16" s="8" t="s">
        <v>2</v>
      </c>
      <c r="T16" s="115">
        <f t="shared" si="5"/>
        <v>260.5748</v>
      </c>
      <c r="U16" s="115">
        <f t="shared" si="6"/>
        <v>150.0686</v>
      </c>
      <c r="V16" s="116">
        <f t="shared" si="7"/>
        <v>575.9137107655844</v>
      </c>
    </row>
    <row r="17" spans="1:22" s="3" customFormat="1" ht="25.5" customHeight="1">
      <c r="A17" s="41"/>
      <c r="B17" s="8" t="s">
        <v>22</v>
      </c>
      <c r="C17" s="8">
        <f>'Sunflower U'!C45</f>
        <v>613.655</v>
      </c>
      <c r="D17" s="8">
        <f>'Sunflower U'!D45</f>
        <v>471.652</v>
      </c>
      <c r="E17" s="8">
        <f>'Sunflower U'!E45</f>
        <v>556.453</v>
      </c>
      <c r="F17" s="8">
        <f>'Sunflower U'!F45</f>
        <v>423.41</v>
      </c>
      <c r="G17" s="8">
        <f>'Sunflower U'!G45</f>
        <v>384.57</v>
      </c>
      <c r="H17" s="8">
        <f>'Sunflower U'!H45</f>
        <v>459.233</v>
      </c>
      <c r="I17" s="8">
        <f>'Sunflower U'!I45</f>
        <v>369.253</v>
      </c>
      <c r="J17" s="8">
        <f>'Sunflower U'!J45</f>
        <v>397.914</v>
      </c>
      <c r="K17" s="8">
        <f>'Sunflower U'!K45</f>
        <v>349.89000000000004</v>
      </c>
      <c r="L17" s="8">
        <f>'Sunflower U'!L45</f>
        <v>323.29</v>
      </c>
      <c r="M17" s="7">
        <f t="shared" si="0"/>
        <v>748.3569758251787</v>
      </c>
      <c r="N17" s="7">
        <f t="shared" si="1"/>
        <v>782.8928956094747</v>
      </c>
      <c r="O17" s="7">
        <f t="shared" si="2"/>
        <v>715.0900435436596</v>
      </c>
      <c r="P17" s="7">
        <f t="shared" si="3"/>
        <v>826.3621548853358</v>
      </c>
      <c r="Q17" s="156">
        <f t="shared" si="4"/>
        <v>840.6531970772552</v>
      </c>
      <c r="R17" s="55"/>
      <c r="S17" s="8" t="s">
        <v>22</v>
      </c>
      <c r="T17" s="115">
        <f t="shared" si="5"/>
        <v>489.94800000000004</v>
      </c>
      <c r="U17" s="115">
        <f t="shared" si="6"/>
        <v>379.91600000000005</v>
      </c>
      <c r="V17" s="116">
        <f t="shared" si="7"/>
        <v>775.4210650926221</v>
      </c>
    </row>
    <row r="18" spans="1:22" s="3" customFormat="1" ht="25.5" customHeight="1">
      <c r="A18" s="42"/>
      <c r="B18" s="8" t="s">
        <v>4</v>
      </c>
      <c r="C18" s="8">
        <f>'Sunflower U'!C46</f>
        <v>928.9749999999999</v>
      </c>
      <c r="D18" s="8">
        <f>'Sunflower U'!D46</f>
        <v>731.866</v>
      </c>
      <c r="E18" s="8">
        <f>'Sunflower U'!E46</f>
        <v>830.5129999999999</v>
      </c>
      <c r="F18" s="8">
        <f>'Sunflower U'!F46</f>
        <v>671.5</v>
      </c>
      <c r="G18" s="8">
        <f>'Sunflower U'!G46</f>
        <v>589.76</v>
      </c>
      <c r="H18" s="8">
        <f>'Sunflower U'!H46</f>
        <v>651.063</v>
      </c>
      <c r="I18" s="8">
        <f>'Sunflower U'!I46</f>
        <v>516.636</v>
      </c>
      <c r="J18" s="8">
        <f>'Sunflower U'!J46</f>
        <v>544.0840000000001</v>
      </c>
      <c r="K18" s="8">
        <f>'Sunflower U'!K46</f>
        <v>503.94000000000005</v>
      </c>
      <c r="L18" s="8">
        <f>'Sunflower U'!L46</f>
        <v>434.20000000000005</v>
      </c>
      <c r="M18" s="7">
        <f t="shared" si="0"/>
        <v>700.8401733092926</v>
      </c>
      <c r="N18" s="7">
        <f t="shared" si="1"/>
        <v>705.9161103262072</v>
      </c>
      <c r="O18" s="7">
        <f t="shared" si="2"/>
        <v>655.117981295898</v>
      </c>
      <c r="P18" s="7">
        <f t="shared" si="3"/>
        <v>750.469099032018</v>
      </c>
      <c r="Q18" s="156">
        <f t="shared" si="4"/>
        <v>736.231687466088</v>
      </c>
      <c r="R18" s="56"/>
      <c r="S18" s="8" t="s">
        <v>4</v>
      </c>
      <c r="T18" s="115">
        <f t="shared" si="5"/>
        <v>750.5228</v>
      </c>
      <c r="U18" s="115">
        <f t="shared" si="6"/>
        <v>529.9846</v>
      </c>
      <c r="V18" s="116">
        <f t="shared" si="7"/>
        <v>706.1538969902047</v>
      </c>
    </row>
    <row r="19" spans="1:22" s="3" customFormat="1" ht="25.5" customHeight="1">
      <c r="A19" s="6" t="s">
        <v>67</v>
      </c>
      <c r="B19" s="8" t="s">
        <v>2</v>
      </c>
      <c r="C19" s="8">
        <f>'Soyabean U'!B30</f>
        <v>9601.036</v>
      </c>
      <c r="D19" s="8">
        <f>'Soyabean U'!C30</f>
        <v>10109.092</v>
      </c>
      <c r="E19" s="8">
        <f>'Soyabean U'!D30</f>
        <v>10840.733000000002</v>
      </c>
      <c r="F19" s="8">
        <f>'Soyabean U'!E30</f>
        <v>11716.428000000002</v>
      </c>
      <c r="G19" s="8">
        <f>'Soyabean U'!F30</f>
        <v>10910.83</v>
      </c>
      <c r="H19" s="8">
        <f>'Soyabean U'!G30</f>
        <v>12733.697000000002</v>
      </c>
      <c r="I19" s="8">
        <f>'Soyabean U'!H30</f>
        <v>12213.513000000003</v>
      </c>
      <c r="J19" s="8">
        <f>'Soyabean U'!I30</f>
        <v>14666.448000000002</v>
      </c>
      <c r="K19" s="8">
        <f>'Soyabean U'!J30</f>
        <v>11860.838020454546</v>
      </c>
      <c r="L19" s="8">
        <f>'Soyabean U'!K30</f>
        <v>10373.8</v>
      </c>
      <c r="M19" s="7">
        <f t="shared" si="0"/>
        <v>1326.2836427235563</v>
      </c>
      <c r="N19" s="7">
        <f t="shared" si="1"/>
        <v>1208.1711196218218</v>
      </c>
      <c r="O19" s="7">
        <f t="shared" si="2"/>
        <v>1352.9018748086498</v>
      </c>
      <c r="P19" s="7">
        <f t="shared" si="3"/>
        <v>1012.3254306222465</v>
      </c>
      <c r="Q19" s="156">
        <f t="shared" si="4"/>
        <v>950.7800964729539</v>
      </c>
      <c r="R19" s="2" t="s">
        <v>67</v>
      </c>
      <c r="S19" s="8" t="s">
        <v>2</v>
      </c>
      <c r="T19" s="115">
        <f t="shared" si="5"/>
        <v>10635.623800000001</v>
      </c>
      <c r="U19" s="115">
        <f t="shared" si="6"/>
        <v>12369.65920409091</v>
      </c>
      <c r="V19" s="116">
        <f t="shared" si="7"/>
        <v>1163.0403102534437</v>
      </c>
    </row>
    <row r="20" spans="1:22" s="3" customFormat="1" ht="25.5" customHeight="1">
      <c r="A20" s="40" t="s">
        <v>68</v>
      </c>
      <c r="B20" s="8" t="s">
        <v>2</v>
      </c>
      <c r="C20" s="2">
        <f aca="true" t="shared" si="8" ref="C20:I20">C7+C11+C12+C16+C19</f>
        <v>17348.029</v>
      </c>
      <c r="D20" s="2">
        <f t="shared" si="8"/>
        <v>16951.301967741936</v>
      </c>
      <c r="E20" s="2">
        <f>E7+E11+E12+E16+E19</f>
        <v>17062.331000000006</v>
      </c>
      <c r="F20" s="2">
        <f>F7+F11+F12+F16+F19</f>
        <v>18587.527000000002</v>
      </c>
      <c r="G20" s="2">
        <f>G7+G11+G12+G16+G19</f>
        <v>17107.662</v>
      </c>
      <c r="H20" s="2">
        <f t="shared" si="8"/>
        <v>20569.998</v>
      </c>
      <c r="I20" s="2">
        <f t="shared" si="8"/>
        <v>18396.147</v>
      </c>
      <c r="J20" s="2">
        <f>J7+J11+J12+J16+J19</f>
        <v>18785.822</v>
      </c>
      <c r="K20" s="2">
        <f>K7+K11+K12+K16+K19</f>
        <v>20885.268520454545</v>
      </c>
      <c r="L20" s="2">
        <f>L7+L11+L12+L16+L19</f>
        <v>17319.19</v>
      </c>
      <c r="M20" s="7">
        <f t="shared" si="0"/>
        <v>1185.725363959214</v>
      </c>
      <c r="N20" s="7">
        <f t="shared" si="1"/>
        <v>1085.2350477271646</v>
      </c>
      <c r="O20" s="7">
        <f t="shared" si="2"/>
        <v>1101.0114620329423</v>
      </c>
      <c r="P20" s="7">
        <f t="shared" si="3"/>
        <v>1123.6173871034348</v>
      </c>
      <c r="Q20" s="156">
        <f t="shared" si="4"/>
        <v>1012.3645183076449</v>
      </c>
      <c r="R20" s="54" t="s">
        <v>68</v>
      </c>
      <c r="S20" s="8" t="s">
        <v>2</v>
      </c>
      <c r="T20" s="115">
        <f t="shared" si="5"/>
        <v>17411.370193548388</v>
      </c>
      <c r="U20" s="115">
        <f t="shared" si="6"/>
        <v>19191.285104090908</v>
      </c>
      <c r="V20" s="116">
        <f t="shared" si="7"/>
        <v>1102.2271590780404</v>
      </c>
    </row>
    <row r="21" spans="1:22" s="3" customFormat="1" ht="25.5" customHeight="1">
      <c r="A21" s="41"/>
      <c r="B21" s="8" t="s">
        <v>22</v>
      </c>
      <c r="C21" s="2">
        <f aca="true" t="shared" si="9" ref="C21:I21">C8+C13+C15+C17</f>
        <v>8636.697</v>
      </c>
      <c r="D21" s="2">
        <f t="shared" si="9"/>
        <v>7563.250000000001</v>
      </c>
      <c r="E21" s="2">
        <f>E8+E13+E15+E17</f>
        <v>7892.216</v>
      </c>
      <c r="F21" s="2">
        <f>F8+F13+F15+F17</f>
        <v>8106.427000000001</v>
      </c>
      <c r="G21" s="2">
        <f>G8+G13+G15+G17</f>
        <v>7113.79</v>
      </c>
      <c r="H21" s="2">
        <f t="shared" si="9"/>
        <v>10410.390000000001</v>
      </c>
      <c r="I21" s="2">
        <f t="shared" si="9"/>
        <v>8955.092700000001</v>
      </c>
      <c r="J21" s="2">
        <f>J8+J13+J15+J17</f>
        <v>10041.882500000002</v>
      </c>
      <c r="K21" s="2">
        <f>K8+K13+K15+K17</f>
        <v>9995.847249999999</v>
      </c>
      <c r="L21" s="2">
        <f>L8+L13+L15+L17</f>
        <v>8167.079999999998</v>
      </c>
      <c r="M21" s="7">
        <f t="shared" si="0"/>
        <v>1205.36705177917</v>
      </c>
      <c r="N21" s="7">
        <f t="shared" si="1"/>
        <v>1184.0270650844545</v>
      </c>
      <c r="O21" s="7">
        <f t="shared" si="2"/>
        <v>1272.3780621310923</v>
      </c>
      <c r="P21" s="7">
        <f t="shared" si="3"/>
        <v>1233.0768228715312</v>
      </c>
      <c r="Q21" s="156">
        <f t="shared" si="4"/>
        <v>1148.0631280934633</v>
      </c>
      <c r="R21" s="55"/>
      <c r="S21" s="8" t="s">
        <v>22</v>
      </c>
      <c r="T21" s="115">
        <f t="shared" si="5"/>
        <v>7862.476</v>
      </c>
      <c r="U21" s="115">
        <f t="shared" si="6"/>
        <v>9514.05849</v>
      </c>
      <c r="V21" s="116">
        <f t="shared" si="7"/>
        <v>1210.058827524561</v>
      </c>
    </row>
    <row r="22" spans="1:22" s="3" customFormat="1" ht="25.5" customHeight="1">
      <c r="A22" s="42"/>
      <c r="B22" s="8" t="s">
        <v>4</v>
      </c>
      <c r="C22" s="2">
        <f aca="true" t="shared" si="10" ref="C22:I22">C21+C20</f>
        <v>25984.726</v>
      </c>
      <c r="D22" s="2">
        <f t="shared" si="10"/>
        <v>24514.551967741936</v>
      </c>
      <c r="E22" s="2">
        <f>E21+E20</f>
        <v>24954.547000000006</v>
      </c>
      <c r="F22" s="2">
        <f>F21+F20</f>
        <v>26693.954</v>
      </c>
      <c r="G22" s="2">
        <f>G21+G20</f>
        <v>24221.452</v>
      </c>
      <c r="H22" s="2">
        <f t="shared" si="10"/>
        <v>30980.388</v>
      </c>
      <c r="I22" s="2">
        <f t="shared" si="10"/>
        <v>27351.239700000002</v>
      </c>
      <c r="J22" s="2">
        <f>J21+J20</f>
        <v>28827.7045</v>
      </c>
      <c r="K22" s="2">
        <f>K21+K20</f>
        <v>30881.115770454544</v>
      </c>
      <c r="L22" s="2">
        <f>L21+L20</f>
        <v>25486.269999999997</v>
      </c>
      <c r="M22" s="7">
        <f t="shared" si="0"/>
        <v>1192.2537878598373</v>
      </c>
      <c r="N22" s="7">
        <f t="shared" si="1"/>
        <v>1115.7144432413363</v>
      </c>
      <c r="O22" s="7">
        <f t="shared" si="2"/>
        <v>1155.2084876555762</v>
      </c>
      <c r="P22" s="7">
        <f t="shared" si="3"/>
        <v>1156.8580574632945</v>
      </c>
      <c r="Q22" s="156">
        <f t="shared" si="4"/>
        <v>1052.2189173464908</v>
      </c>
      <c r="R22" s="56"/>
      <c r="S22" s="8" t="s">
        <v>4</v>
      </c>
      <c r="T22" s="115">
        <f t="shared" si="5"/>
        <v>25273.846193548387</v>
      </c>
      <c r="U22" s="115">
        <f t="shared" si="6"/>
        <v>28705.343594090908</v>
      </c>
      <c r="V22" s="116">
        <f t="shared" si="7"/>
        <v>1135.7726629442918</v>
      </c>
    </row>
    <row r="23" spans="1:22" s="3" customFormat="1" ht="25.5" customHeight="1">
      <c r="A23" s="40" t="s">
        <v>69</v>
      </c>
      <c r="B23" s="8" t="s">
        <v>2</v>
      </c>
      <c r="C23" s="2">
        <f aca="true" t="shared" si="11" ref="C23:I23">C10</f>
        <v>880.3389999999999</v>
      </c>
      <c r="D23" s="2">
        <f t="shared" si="11"/>
        <v>1470.8830000000003</v>
      </c>
      <c r="E23" s="2">
        <f>E10</f>
        <v>1233.5870000000002</v>
      </c>
      <c r="F23" s="2">
        <f>F10</f>
        <v>1063.197</v>
      </c>
      <c r="G23" s="2">
        <f>G10</f>
        <v>1089.32</v>
      </c>
      <c r="H23" s="2">
        <f t="shared" si="11"/>
        <v>1350.3239999999998</v>
      </c>
      <c r="I23" s="2">
        <f t="shared" si="11"/>
        <v>2294.9300000000003</v>
      </c>
      <c r="J23" s="2">
        <f>J10</f>
        <v>1963.4729999999997</v>
      </c>
      <c r="K23" s="2">
        <f>K10</f>
        <v>1726.5589999999997</v>
      </c>
      <c r="L23" s="2">
        <f>L10</f>
        <v>1869.99</v>
      </c>
      <c r="M23" s="7">
        <f t="shared" si="0"/>
        <v>1533.868203044509</v>
      </c>
      <c r="N23" s="7">
        <f t="shared" si="1"/>
        <v>1560.2396655614348</v>
      </c>
      <c r="O23" s="7">
        <f t="shared" si="2"/>
        <v>1591.677765735209</v>
      </c>
      <c r="P23" s="7">
        <f t="shared" si="3"/>
        <v>1623.93140687944</v>
      </c>
      <c r="Q23" s="156">
        <f t="shared" si="4"/>
        <v>1716.6580986303384</v>
      </c>
      <c r="R23" s="54" t="s">
        <v>69</v>
      </c>
      <c r="S23" s="8" t="s">
        <v>2</v>
      </c>
      <c r="T23" s="115">
        <f t="shared" si="5"/>
        <v>1147.4652</v>
      </c>
      <c r="U23" s="115">
        <f t="shared" si="6"/>
        <v>1841.0552</v>
      </c>
      <c r="V23" s="116">
        <f t="shared" si="7"/>
        <v>1604.4540610033314</v>
      </c>
    </row>
    <row r="24" spans="1:22" s="3" customFormat="1" ht="25.5" customHeight="1">
      <c r="A24" s="41"/>
      <c r="B24" s="8" t="s">
        <v>22</v>
      </c>
      <c r="C24" s="2">
        <f aca="true" t="shared" si="12" ref="C24:I24">C14</f>
        <v>359.226</v>
      </c>
      <c r="D24" s="2">
        <f t="shared" si="12"/>
        <v>322.642</v>
      </c>
      <c r="E24" s="2">
        <f>E14</f>
        <v>296.265</v>
      </c>
      <c r="F24" s="2">
        <f>F14</f>
        <v>293.067</v>
      </c>
      <c r="G24" s="2">
        <f>G14</f>
        <v>285.47</v>
      </c>
      <c r="H24" s="2">
        <f t="shared" si="12"/>
        <v>146.54399999999998</v>
      </c>
      <c r="I24" s="2">
        <f t="shared" si="12"/>
        <v>152.456</v>
      </c>
      <c r="J24" s="2">
        <f>J14</f>
        <v>148.587</v>
      </c>
      <c r="K24" s="2">
        <f>K14</f>
        <v>141.73</v>
      </c>
      <c r="L24" s="2">
        <f>L14</f>
        <v>154.57</v>
      </c>
      <c r="M24" s="7">
        <f t="shared" si="0"/>
        <v>407.94374571996457</v>
      </c>
      <c r="N24" s="7">
        <f t="shared" si="1"/>
        <v>472.52372598731716</v>
      </c>
      <c r="O24" s="7">
        <f t="shared" si="2"/>
        <v>501.5340995392639</v>
      </c>
      <c r="P24" s="7">
        <f t="shared" si="3"/>
        <v>483.6095500346337</v>
      </c>
      <c r="Q24" s="156">
        <f t="shared" si="4"/>
        <v>541.4579465442953</v>
      </c>
      <c r="R24" s="55"/>
      <c r="S24" s="8" t="s">
        <v>22</v>
      </c>
      <c r="T24" s="115">
        <f t="shared" si="5"/>
        <v>311.33399999999995</v>
      </c>
      <c r="U24" s="115">
        <f t="shared" si="6"/>
        <v>148.7774</v>
      </c>
      <c r="V24" s="116">
        <f t="shared" si="7"/>
        <v>477.87071119762066</v>
      </c>
    </row>
    <row r="25" spans="1:22" s="3" customFormat="1" ht="25.5" customHeight="1">
      <c r="A25" s="41"/>
      <c r="B25" s="13" t="s">
        <v>4</v>
      </c>
      <c r="C25" s="2">
        <f aca="true" t="shared" si="13" ref="C25:I25">C24+C23</f>
        <v>1239.565</v>
      </c>
      <c r="D25" s="2">
        <f t="shared" si="13"/>
        <v>1793.5250000000003</v>
      </c>
      <c r="E25" s="2">
        <f>E24+E23</f>
        <v>1529.8520000000003</v>
      </c>
      <c r="F25" s="2">
        <f>F24+F23</f>
        <v>1356.264</v>
      </c>
      <c r="G25" s="2">
        <f>G24+G23</f>
        <v>1374.79</v>
      </c>
      <c r="H25" s="2">
        <f t="shared" si="13"/>
        <v>1496.868</v>
      </c>
      <c r="I25" s="2">
        <f t="shared" si="13"/>
        <v>2447.3860000000004</v>
      </c>
      <c r="J25" s="2">
        <f>J24+J23</f>
        <v>2112.0599999999995</v>
      </c>
      <c r="K25" s="2">
        <f>K24+K23</f>
        <v>1868.2889999999998</v>
      </c>
      <c r="L25" s="2">
        <f>L24+L23</f>
        <v>2024.56</v>
      </c>
      <c r="M25" s="7">
        <f t="shared" si="0"/>
        <v>1207.575238087555</v>
      </c>
      <c r="N25" s="7">
        <f t="shared" si="1"/>
        <v>1364.5675415731591</v>
      </c>
      <c r="O25" s="7">
        <f t="shared" si="2"/>
        <v>1380.5649173907013</v>
      </c>
      <c r="P25" s="7">
        <f t="shared" si="3"/>
        <v>1377.526056873883</v>
      </c>
      <c r="Q25" s="156">
        <f t="shared" si="4"/>
        <v>1472.6321838244387</v>
      </c>
      <c r="R25" s="56"/>
      <c r="S25" s="8" t="s">
        <v>4</v>
      </c>
      <c r="T25" s="115">
        <f t="shared" si="5"/>
        <v>1458.7992000000002</v>
      </c>
      <c r="U25" s="115">
        <f t="shared" si="6"/>
        <v>1989.8326000000002</v>
      </c>
      <c r="V25" s="116">
        <f t="shared" si="7"/>
        <v>1364.0209015743908</v>
      </c>
    </row>
    <row r="26" spans="1:22" s="3" customFormat="1" ht="25.5" customHeight="1">
      <c r="A26" s="158" t="s">
        <v>70</v>
      </c>
      <c r="B26" s="53" t="s">
        <v>2</v>
      </c>
      <c r="C26" s="8">
        <f>'Kh Oil U'!B39</f>
        <v>18228.368</v>
      </c>
      <c r="D26" s="8">
        <f>'Kh Oil U'!C39</f>
        <v>18422.184967741938</v>
      </c>
      <c r="E26" s="8">
        <f>'Kh Oil U'!D39</f>
        <v>18295.918</v>
      </c>
      <c r="F26" s="8">
        <f>'Kh Oil U'!E39</f>
        <v>19650.724000000002</v>
      </c>
      <c r="G26" s="8">
        <f>'Kh Oil U'!F39</f>
        <v>18196.982</v>
      </c>
      <c r="H26" s="8">
        <f>'Kh Oil U'!G39</f>
        <v>21920.322</v>
      </c>
      <c r="I26" s="8">
        <f>'Kh Oil U'!H39</f>
        <v>20691.077</v>
      </c>
      <c r="J26" s="8">
        <f>'Kh Oil U'!I39</f>
        <v>20749.295</v>
      </c>
      <c r="K26" s="8">
        <f>'Kh Oil U'!J39</f>
        <v>22611.827520454546</v>
      </c>
      <c r="L26" s="8">
        <f>'Kh Oil U'!K39</f>
        <v>19189.18</v>
      </c>
      <c r="M26" s="7">
        <f t="shared" si="0"/>
        <v>1202.5389217509762</v>
      </c>
      <c r="N26" s="7">
        <f t="shared" si="1"/>
        <v>1123.160853950332</v>
      </c>
      <c r="O26" s="7">
        <f t="shared" si="2"/>
        <v>1134.0942280130462</v>
      </c>
      <c r="P26" s="7">
        <f t="shared" si="3"/>
        <v>1150.6867390969687</v>
      </c>
      <c r="Q26" s="156">
        <f t="shared" si="4"/>
        <v>1054.5254152584203</v>
      </c>
      <c r="R26" s="54" t="s">
        <v>70</v>
      </c>
      <c r="S26" s="8" t="s">
        <v>2</v>
      </c>
      <c r="T26" s="115">
        <f t="shared" si="5"/>
        <v>18558.83539354839</v>
      </c>
      <c r="U26" s="115">
        <f t="shared" si="6"/>
        <v>21032.34030409091</v>
      </c>
      <c r="V26" s="116">
        <f t="shared" si="7"/>
        <v>1133.279101737299</v>
      </c>
    </row>
    <row r="27" spans="1:22" s="3" customFormat="1" ht="25.5" customHeight="1">
      <c r="A27" s="55"/>
      <c r="B27" s="53" t="s">
        <v>22</v>
      </c>
      <c r="C27" s="2">
        <f>'Rb Oil  U'!B39</f>
        <v>8995.922999999999</v>
      </c>
      <c r="D27" s="2">
        <f>'Rb Oil  U'!C39</f>
        <v>7885.892000000001</v>
      </c>
      <c r="E27" s="2">
        <f>'Rb Oil  U'!D39</f>
        <v>8188.481</v>
      </c>
      <c r="F27" s="2">
        <f>'Rb Oil  U'!E39</f>
        <v>8399.494</v>
      </c>
      <c r="G27" s="2">
        <f>'Rb Oil  U'!F39</f>
        <v>7399.260000000001</v>
      </c>
      <c r="H27" s="2">
        <f>'Rb Oil  U'!G39</f>
        <v>10556.934000000001</v>
      </c>
      <c r="I27" s="2">
        <f>'Rb Oil  U'!H39</f>
        <v>9107.5487</v>
      </c>
      <c r="J27" s="2">
        <f>'Rb Oil  U'!I39</f>
        <v>10190.4695</v>
      </c>
      <c r="K27" s="2">
        <f>'Rb Oil  U'!J39</f>
        <v>10137.57725</v>
      </c>
      <c r="L27" s="2">
        <f>'Rb Oil  U'!K39</f>
        <v>8321.649999999998</v>
      </c>
      <c r="M27" s="7">
        <f t="shared" si="0"/>
        <v>1173.5242731624096</v>
      </c>
      <c r="N27" s="7">
        <f t="shared" si="1"/>
        <v>1154.9167424560214</v>
      </c>
      <c r="O27" s="7">
        <f t="shared" si="2"/>
        <v>1244.4883855748092</v>
      </c>
      <c r="P27" s="7">
        <f t="shared" si="3"/>
        <v>1206.9271375156645</v>
      </c>
      <c r="Q27" s="156">
        <f t="shared" si="4"/>
        <v>1124.659763273624</v>
      </c>
      <c r="R27" s="55"/>
      <c r="S27" s="8" t="s">
        <v>22</v>
      </c>
      <c r="T27" s="115">
        <f t="shared" si="5"/>
        <v>8173.81</v>
      </c>
      <c r="U27" s="115">
        <f t="shared" si="6"/>
        <v>9662.835889999998</v>
      </c>
      <c r="V27" s="116">
        <f t="shared" si="7"/>
        <v>1182.1703575199322</v>
      </c>
    </row>
    <row r="28" spans="1:22" s="49" customFormat="1" ht="25.5" customHeight="1">
      <c r="A28" s="159"/>
      <c r="B28" s="160" t="s">
        <v>4</v>
      </c>
      <c r="C28" s="161">
        <f>'Tot Oil U'!B40</f>
        <v>27224.290999999997</v>
      </c>
      <c r="D28" s="161">
        <f>'Tot Oil U'!C40</f>
        <v>26308.076967741938</v>
      </c>
      <c r="E28" s="161">
        <f>'Tot Oil U'!D40</f>
        <v>26484.399</v>
      </c>
      <c r="F28" s="161">
        <f>'Tot Oil U'!E40</f>
        <v>28050.218</v>
      </c>
      <c r="G28" s="161">
        <f>'Tot Oil U'!F40</f>
        <v>25596.242000000002</v>
      </c>
      <c r="H28" s="161">
        <f>'Tot Oil U'!G40</f>
        <v>32477.256</v>
      </c>
      <c r="I28" s="161">
        <f>'Tot Oil U'!H40</f>
        <v>29798.6257</v>
      </c>
      <c r="J28" s="161">
        <f>'Tot Oil U'!I40</f>
        <v>30939.764499999997</v>
      </c>
      <c r="K28" s="161">
        <f>'Tot Oil U'!J40</f>
        <v>32749.404770454545</v>
      </c>
      <c r="L28" s="161">
        <f>'Tot Oil U'!K40</f>
        <v>27510.829999999998</v>
      </c>
      <c r="M28" s="162">
        <f t="shared" si="0"/>
        <v>1192.9513977058211</v>
      </c>
      <c r="N28" s="162">
        <f t="shared" si="1"/>
        <v>1132.6797369696785</v>
      </c>
      <c r="O28" s="162">
        <f t="shared" si="2"/>
        <v>1168.2260375249593</v>
      </c>
      <c r="P28" s="162">
        <f t="shared" si="3"/>
        <v>1167.5276381258263</v>
      </c>
      <c r="Q28" s="163">
        <f t="shared" si="4"/>
        <v>1074.799574093728</v>
      </c>
      <c r="R28" s="56"/>
      <c r="S28" s="8" t="s">
        <v>4</v>
      </c>
      <c r="T28" s="115">
        <f t="shared" si="5"/>
        <v>26732.645393548388</v>
      </c>
      <c r="U28" s="115">
        <f t="shared" si="6"/>
        <v>30695.176194090902</v>
      </c>
      <c r="V28" s="116">
        <f t="shared" si="7"/>
        <v>1148.2281585756875</v>
      </c>
    </row>
    <row r="29" spans="1:22" s="49" customFormat="1" ht="25.5" customHeight="1">
      <c r="A29" s="161" t="s">
        <v>104</v>
      </c>
      <c r="B29" s="160" t="s">
        <v>4</v>
      </c>
      <c r="C29" s="161">
        <f>'Cotton '!B30</f>
        <v>11235</v>
      </c>
      <c r="D29" s="161">
        <f>'Cotton '!C30</f>
        <v>12178</v>
      </c>
      <c r="E29" s="161">
        <f>'Cotton '!D30</f>
        <v>11977</v>
      </c>
      <c r="F29" s="161">
        <f>'Cotton '!E30</f>
        <v>11960</v>
      </c>
      <c r="G29" s="161">
        <f>'Cotton '!F30</f>
        <v>12819</v>
      </c>
      <c r="H29" s="161">
        <f>'Cotton '!G30</f>
        <v>33000</v>
      </c>
      <c r="I29" s="161">
        <f>'Cotton '!H30</f>
        <v>35200</v>
      </c>
      <c r="J29" s="161">
        <f>'Cotton '!I30</f>
        <v>34220</v>
      </c>
      <c r="K29" s="161">
        <f>'Cotton '!J30</f>
        <v>35902</v>
      </c>
      <c r="L29" s="161">
        <f>'Cotton '!K30</f>
        <v>34805</v>
      </c>
      <c r="M29" s="164">
        <f>H29*170/C29</f>
        <v>499.3324432576769</v>
      </c>
      <c r="N29" s="164">
        <f>I29*170/D29</f>
        <v>491.3778945639678</v>
      </c>
      <c r="O29" s="164">
        <f>J29*170/E29</f>
        <v>485.7142857142857</v>
      </c>
      <c r="P29" s="164">
        <f>K29*170/F29</f>
        <v>510.31270903010034</v>
      </c>
      <c r="Q29" s="163">
        <f>L29/G29*170</f>
        <v>461.5687651142835</v>
      </c>
      <c r="R29" s="2" t="s">
        <v>141</v>
      </c>
      <c r="S29" s="8" t="s">
        <v>2</v>
      </c>
      <c r="T29" s="115">
        <f t="shared" si="5"/>
        <v>12033.8</v>
      </c>
      <c r="U29" s="115">
        <f t="shared" si="6"/>
        <v>34625.4</v>
      </c>
      <c r="V29" s="116">
        <f>U29/T29*170</f>
        <v>489.14873107414127</v>
      </c>
    </row>
    <row r="30" spans="1:22" s="3" customFormat="1" ht="25.5" customHeight="1">
      <c r="A30" s="2" t="s">
        <v>105</v>
      </c>
      <c r="B30" s="53" t="s">
        <v>4</v>
      </c>
      <c r="C30" s="2">
        <f>'Jute '!B16</f>
        <v>773.563</v>
      </c>
      <c r="D30" s="2">
        <f>'Jute '!C16</f>
        <v>809.02</v>
      </c>
      <c r="E30" s="2">
        <f>'Jute '!D16</f>
        <v>776.67</v>
      </c>
      <c r="F30" s="2">
        <f>'Jute '!E16</f>
        <v>756.034</v>
      </c>
      <c r="G30" s="2">
        <f>'Jute '!F16</f>
        <v>749.76</v>
      </c>
      <c r="H30" s="2">
        <f>'Jute '!G16</f>
        <v>10009.412</v>
      </c>
      <c r="I30" s="2">
        <f>'Jute '!H16</f>
        <v>10735.640000000001</v>
      </c>
      <c r="J30" s="2">
        <f>'Jute '!I16</f>
        <v>10340.33</v>
      </c>
      <c r="K30" s="2">
        <f>'Jute '!J16</f>
        <v>11083.274</v>
      </c>
      <c r="L30" s="2">
        <f>'Jute '!K16</f>
        <v>10618.18</v>
      </c>
      <c r="M30" s="15">
        <f aca="true" t="shared" si="14" ref="M30:P32">H30*180/C30</f>
        <v>2329.0852328769606</v>
      </c>
      <c r="N30" s="15">
        <f t="shared" si="14"/>
        <v>2388.587673975922</v>
      </c>
      <c r="O30" s="15">
        <f t="shared" si="14"/>
        <v>2396.4610452315655</v>
      </c>
      <c r="P30" s="15">
        <f t="shared" si="14"/>
        <v>2638.756087689178</v>
      </c>
      <c r="Q30" s="156">
        <f>L30/G30*180</f>
        <v>2549.1789372599233</v>
      </c>
      <c r="R30" s="2" t="s">
        <v>142</v>
      </c>
      <c r="S30" s="8" t="s">
        <v>2</v>
      </c>
      <c r="T30" s="115">
        <f t="shared" si="5"/>
        <v>773.0094000000001</v>
      </c>
      <c r="U30" s="115">
        <f t="shared" si="6"/>
        <v>10557.3672</v>
      </c>
      <c r="V30" s="116">
        <f>U30/T30*180</f>
        <v>2458.347978692109</v>
      </c>
    </row>
    <row r="31" spans="1:22" s="3" customFormat="1" ht="25.5" customHeight="1">
      <c r="A31" s="2" t="s">
        <v>106</v>
      </c>
      <c r="B31" s="53" t="s">
        <v>4</v>
      </c>
      <c r="C31" s="2">
        <f>'Mesta U'!B23</f>
        <v>98.55599999999998</v>
      </c>
      <c r="D31" s="2">
        <f>'Mesta U'!C23</f>
        <v>95.63999999999999</v>
      </c>
      <c r="E31" s="2">
        <f>'Mesta U'!D23</f>
        <v>85.849</v>
      </c>
      <c r="F31" s="2">
        <f>'Mesta U'!E23</f>
        <v>81.633</v>
      </c>
      <c r="G31" s="2">
        <f>'Mesta U'!F23</f>
        <v>59.95000000000002</v>
      </c>
      <c r="H31" s="2">
        <f>'Mesta U'!G23</f>
        <v>610.752</v>
      </c>
      <c r="I31" s="2">
        <f>'Mesta U'!H23</f>
        <v>662.98</v>
      </c>
      <c r="J31" s="2">
        <f>'Mesta U'!I23</f>
        <v>589.7769999999999</v>
      </c>
      <c r="K31" s="2">
        <f>'Mesta U'!J23</f>
        <v>606.886</v>
      </c>
      <c r="L31" s="2">
        <f>'Mesta U'!K23</f>
        <v>507.87000000000006</v>
      </c>
      <c r="M31" s="15">
        <f t="shared" si="14"/>
        <v>1115.4608547424814</v>
      </c>
      <c r="N31" s="15">
        <f t="shared" si="14"/>
        <v>1247.7666248431622</v>
      </c>
      <c r="O31" s="15">
        <f t="shared" si="14"/>
        <v>1236.588195552656</v>
      </c>
      <c r="P31" s="15">
        <f t="shared" si="14"/>
        <v>1338.1779427437434</v>
      </c>
      <c r="Q31" s="156">
        <f>L31/G31*180</f>
        <v>1524.8807339449538</v>
      </c>
      <c r="R31" s="2" t="s">
        <v>143</v>
      </c>
      <c r="S31" s="8" t="s">
        <v>2</v>
      </c>
      <c r="T31" s="115">
        <f t="shared" si="5"/>
        <v>84.32559999999998</v>
      </c>
      <c r="U31" s="115">
        <f t="shared" si="6"/>
        <v>595.653</v>
      </c>
      <c r="V31" s="116">
        <f>U31/T31*180</f>
        <v>1271.4708226208888</v>
      </c>
    </row>
    <row r="32" spans="1:22" s="49" customFormat="1" ht="25.5" customHeight="1">
      <c r="A32" s="161" t="s">
        <v>111</v>
      </c>
      <c r="B32" s="160" t="s">
        <v>4</v>
      </c>
      <c r="C32" s="161">
        <f>'J &amp; M '!B22</f>
        <v>872.1189999999999</v>
      </c>
      <c r="D32" s="161">
        <f>'J &amp; M '!C22</f>
        <v>904.6599999999999</v>
      </c>
      <c r="E32" s="161">
        <f>'J &amp; M '!D22</f>
        <v>862.5190000000001</v>
      </c>
      <c r="F32" s="161">
        <f>'J &amp; M '!E22</f>
        <v>837.6669999999999</v>
      </c>
      <c r="G32" s="161">
        <f>'J &amp; M '!F22</f>
        <v>809.71</v>
      </c>
      <c r="H32" s="161">
        <f>'J &amp; M '!G22</f>
        <v>10620.164</v>
      </c>
      <c r="I32" s="161">
        <f>'J &amp; M '!H22</f>
        <v>11398.62</v>
      </c>
      <c r="J32" s="161">
        <f>'J &amp; M '!I22</f>
        <v>10930.107</v>
      </c>
      <c r="K32" s="161">
        <f>'J &amp; M '!J22</f>
        <v>11690.16</v>
      </c>
      <c r="L32" s="161">
        <f>'J &amp; M '!K22</f>
        <v>11126.05</v>
      </c>
      <c r="M32" s="164">
        <f t="shared" si="14"/>
        <v>2191.936559116359</v>
      </c>
      <c r="N32" s="164">
        <f t="shared" si="14"/>
        <v>2267.980898901245</v>
      </c>
      <c r="O32" s="164">
        <f t="shared" si="14"/>
        <v>2281.0155602369337</v>
      </c>
      <c r="P32" s="164">
        <f t="shared" si="14"/>
        <v>2512.01109748862</v>
      </c>
      <c r="Q32" s="163">
        <f>L32/G32*180</f>
        <v>2473.3410727297423</v>
      </c>
      <c r="R32" s="2" t="s">
        <v>144</v>
      </c>
      <c r="S32" s="8" t="s">
        <v>2</v>
      </c>
      <c r="T32" s="115">
        <f t="shared" si="5"/>
        <v>857.3349999999998</v>
      </c>
      <c r="U32" s="115">
        <f t="shared" si="6"/>
        <v>11153.020200000003</v>
      </c>
      <c r="V32" s="116">
        <f>U32/T32*180</f>
        <v>2341.609331241581</v>
      </c>
    </row>
    <row r="33" spans="1:22" s="49" customFormat="1" ht="25.5" customHeight="1">
      <c r="A33" s="161" t="s">
        <v>107</v>
      </c>
      <c r="B33" s="160" t="s">
        <v>4</v>
      </c>
      <c r="C33" s="161">
        <f>'Sugarcane '!B38</f>
        <v>4884.829</v>
      </c>
      <c r="D33" s="161">
        <f>'Sugarcane '!C38</f>
        <v>5037.655</v>
      </c>
      <c r="E33" s="161">
        <f>'Sugarcane '!D38</f>
        <v>4998.943000000001</v>
      </c>
      <c r="F33" s="161">
        <f>'Sugarcane '!E38</f>
        <v>4993.348000000001</v>
      </c>
      <c r="G33" s="161">
        <f>'Sugarcane '!F38</f>
        <v>5066.78</v>
      </c>
      <c r="H33" s="161">
        <f>'Sugarcane '!G38</f>
        <v>342381.55519999994</v>
      </c>
      <c r="I33" s="161">
        <f>'Sugarcane '!H38</f>
        <v>361036.48600000003</v>
      </c>
      <c r="J33" s="161">
        <f>'Sugarcane '!I38</f>
        <v>341199.6503250001</v>
      </c>
      <c r="K33" s="161">
        <f>'Sugarcane '!J38</f>
        <v>352141.82934000005</v>
      </c>
      <c r="L33" s="161">
        <f>'Sugarcane '!K38</f>
        <v>362332.77</v>
      </c>
      <c r="M33" s="162">
        <f>H33/C33*1000</f>
        <v>70090.79646390896</v>
      </c>
      <c r="N33" s="162">
        <f>I33/D33*1000</f>
        <v>71667.56873982043</v>
      </c>
      <c r="O33" s="162">
        <f>J33/E33*1000</f>
        <v>68254.35903650032</v>
      </c>
      <c r="P33" s="162">
        <f>K33/F33*1000</f>
        <v>70522.18858769708</v>
      </c>
      <c r="Q33" s="163">
        <f>L33/G33*1000</f>
        <v>71511.44711236724</v>
      </c>
      <c r="R33" s="2" t="s">
        <v>107</v>
      </c>
      <c r="S33" s="8" t="s">
        <v>2</v>
      </c>
      <c r="T33" s="115">
        <f t="shared" si="5"/>
        <v>4996.311</v>
      </c>
      <c r="U33" s="115">
        <f>AVERAGE(H33:L33)</f>
        <v>351818.4581730001</v>
      </c>
      <c r="V33" s="116">
        <f t="shared" si="7"/>
        <v>70415.64429696232</v>
      </c>
    </row>
    <row r="34" spans="1:22" s="3" customFormat="1" ht="13.5" customHeight="1">
      <c r="A34" s="57" t="s">
        <v>108</v>
      </c>
      <c r="B34" s="4"/>
      <c r="C34" s="93"/>
      <c r="D34" s="22"/>
      <c r="E34" s="22"/>
      <c r="F34" s="22"/>
      <c r="G34" s="22"/>
      <c r="H34" s="22"/>
      <c r="I34" s="22"/>
      <c r="J34" s="99"/>
      <c r="K34" s="99"/>
      <c r="L34" s="99"/>
      <c r="M34" s="22"/>
      <c r="R34" s="43" t="s">
        <v>145</v>
      </c>
      <c r="S34" s="21"/>
      <c r="T34" s="43"/>
      <c r="U34" s="43"/>
      <c r="V34" s="117"/>
    </row>
    <row r="35" spans="1:22" ht="13.5" customHeight="1">
      <c r="A35" s="58" t="s">
        <v>109</v>
      </c>
      <c r="R35" s="3" t="s">
        <v>146</v>
      </c>
      <c r="S35" s="3"/>
      <c r="T35" s="3"/>
      <c r="U35" s="3"/>
      <c r="V35" s="3"/>
    </row>
    <row r="36" ht="15.75">
      <c r="T36" s="118">
        <v>2</v>
      </c>
    </row>
    <row r="37" ht="15">
      <c r="A37" s="93" t="s">
        <v>172</v>
      </c>
    </row>
  </sheetData>
  <sheetProtection/>
  <mergeCells count="8">
    <mergeCell ref="M5:Q5"/>
    <mergeCell ref="R1:V1"/>
    <mergeCell ref="R2:V2"/>
    <mergeCell ref="A3:L3"/>
    <mergeCell ref="A5:A6"/>
    <mergeCell ref="B5:B6"/>
    <mergeCell ref="C5:G5"/>
    <mergeCell ref="H5:L5"/>
  </mergeCells>
  <printOptions horizontalCentered="1" verticalCentered="1"/>
  <pageMargins left="0" right="0" top="0.11811023622047245" bottom="0.2362204724409449" header="0.11811023622047245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80" zoomScaleNormal="60" zoomScaleSheetLayoutView="80" zoomScalePageLayoutView="0" workbookViewId="0" topLeftCell="A1">
      <pane xSplit="1" ySplit="6" topLeftCell="L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32" sqref="R32"/>
    </sheetView>
  </sheetViews>
  <sheetFormatPr defaultColWidth="9.140625" defaultRowHeight="12.75"/>
  <cols>
    <col min="1" max="1" width="23.8515625" style="28" customWidth="1"/>
    <col min="2" max="3" width="10.8515625" style="28" customWidth="1"/>
    <col min="4" max="6" width="12.57421875" style="28" customWidth="1"/>
    <col min="7" max="8" width="11.140625" style="28" customWidth="1"/>
    <col min="9" max="11" width="12.57421875" style="28" customWidth="1"/>
    <col min="12" max="13" width="11.140625" style="28" customWidth="1"/>
    <col min="14" max="14" width="12.57421875" style="28" customWidth="1"/>
    <col min="15" max="15" width="12.7109375" style="28" bestFit="1" customWidth="1"/>
    <col min="16" max="16" width="13.28125" style="28" customWidth="1"/>
    <col min="17" max="17" width="26.57421875" style="28" bestFit="1" customWidth="1"/>
    <col min="18" max="18" width="15.57421875" style="28" bestFit="1" customWidth="1"/>
    <col min="19" max="19" width="18.421875" style="28" bestFit="1" customWidth="1"/>
    <col min="20" max="20" width="15.8515625" style="28" bestFit="1" customWidth="1"/>
    <col min="21" max="16384" width="9.140625" style="28" customWidth="1"/>
  </cols>
  <sheetData>
    <row r="1" spans="17:20" ht="18">
      <c r="Q1" s="231" t="s">
        <v>155</v>
      </c>
      <c r="R1" s="231"/>
      <c r="S1" s="231"/>
      <c r="T1" s="231"/>
    </row>
    <row r="2" spans="17:20" ht="18">
      <c r="Q2" s="205" t="s">
        <v>182</v>
      </c>
      <c r="R2" s="205"/>
      <c r="S2" s="205"/>
      <c r="T2" s="205"/>
    </row>
    <row r="3" spans="1:20" ht="27.75" customHeight="1">
      <c r="A3" s="213" t="s">
        <v>95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59"/>
      <c r="Q3" s="95"/>
      <c r="R3" s="95"/>
      <c r="S3" s="95"/>
      <c r="T3" s="95"/>
    </row>
    <row r="4" spans="1:20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Q4" s="232" t="s">
        <v>148</v>
      </c>
      <c r="R4" s="107" t="s">
        <v>135</v>
      </c>
      <c r="S4" s="107" t="s">
        <v>136</v>
      </c>
      <c r="T4" s="146" t="s">
        <v>137</v>
      </c>
    </row>
    <row r="5" spans="1:20" ht="33.75" customHeight="1">
      <c r="A5" s="23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33"/>
      <c r="R5" s="108" t="s">
        <v>138</v>
      </c>
      <c r="S5" s="147" t="s">
        <v>139</v>
      </c>
      <c r="T5" s="148" t="s">
        <v>140</v>
      </c>
    </row>
    <row r="6" spans="1:20" s="34" customFormat="1" ht="33.75" customHeight="1">
      <c r="A6" s="234"/>
      <c r="B6" s="35" t="s">
        <v>100</v>
      </c>
      <c r="C6" s="35" t="s">
        <v>112</v>
      </c>
      <c r="D6" s="35" t="s">
        <v>132</v>
      </c>
      <c r="E6" s="35" t="s">
        <v>133</v>
      </c>
      <c r="F6" s="26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26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26" t="s">
        <v>173</v>
      </c>
      <c r="Q6" s="149">
        <v>1</v>
      </c>
      <c r="R6" s="149">
        <v>2</v>
      </c>
      <c r="S6" s="149">
        <v>3</v>
      </c>
      <c r="T6" s="149">
        <v>4</v>
      </c>
    </row>
    <row r="7" spans="1:20" ht="27" customHeight="1">
      <c r="A7" s="5" t="s">
        <v>1</v>
      </c>
      <c r="B7" s="29">
        <v>2</v>
      </c>
      <c r="C7" s="29">
        <v>2</v>
      </c>
      <c r="D7" s="29">
        <v>1</v>
      </c>
      <c r="E7" s="29">
        <v>245</v>
      </c>
      <c r="F7" s="29">
        <v>1</v>
      </c>
      <c r="G7" s="29">
        <v>0.31</v>
      </c>
      <c r="H7" s="29">
        <v>3.98</v>
      </c>
      <c r="I7" s="29">
        <v>2.99</v>
      </c>
      <c r="J7" s="29">
        <v>395</v>
      </c>
      <c r="K7" s="29">
        <v>2</v>
      </c>
      <c r="L7" s="30">
        <f>G7/B7*1000</f>
        <v>155</v>
      </c>
      <c r="M7" s="30">
        <f>H7/C7*1000</f>
        <v>1990</v>
      </c>
      <c r="N7" s="30">
        <f>I7/D7*1000</f>
        <v>2990</v>
      </c>
      <c r="O7" s="30">
        <f>J7/E7*1000</f>
        <v>1612.2448979591836</v>
      </c>
      <c r="P7" s="30">
        <f>K7/F7*1000</f>
        <v>2000</v>
      </c>
      <c r="Q7" s="5" t="s">
        <v>1</v>
      </c>
      <c r="R7" s="5">
        <f>AVERAGE(B7:F7)</f>
        <v>50.2</v>
      </c>
      <c r="S7" s="5">
        <f>AVERAGE(G7:K7)</f>
        <v>80.856</v>
      </c>
      <c r="T7" s="30">
        <f>S7/R7*1000</f>
        <v>1610.6772908366531</v>
      </c>
    </row>
    <row r="8" spans="1:20" ht="27" customHeight="1">
      <c r="A8" s="5" t="s">
        <v>34</v>
      </c>
      <c r="B8" s="29">
        <v>2.6</v>
      </c>
      <c r="C8" s="29">
        <v>2.67</v>
      </c>
      <c r="D8" s="29">
        <v>2.977</v>
      </c>
      <c r="E8" s="29">
        <v>2.75</v>
      </c>
      <c r="F8" s="29">
        <v>2.84</v>
      </c>
      <c r="G8" s="29">
        <v>3.5</v>
      </c>
      <c r="H8" s="29">
        <v>3.97</v>
      </c>
      <c r="I8" s="29">
        <v>4.519</v>
      </c>
      <c r="J8" s="29">
        <v>3.5</v>
      </c>
      <c r="K8" s="29">
        <v>2.62</v>
      </c>
      <c r="L8" s="30">
        <f aca="true" t="shared" si="0" ref="L8:L30">G8/B8*1000</f>
        <v>1346.153846153846</v>
      </c>
      <c r="M8" s="30">
        <f aca="true" t="shared" si="1" ref="M8:M30">H8/C8*1000</f>
        <v>1486.8913857677903</v>
      </c>
      <c r="N8" s="30">
        <f aca="true" t="shared" si="2" ref="N8:N30">I8/D8*1000</f>
        <v>1517.971111857575</v>
      </c>
      <c r="O8" s="30">
        <f aca="true" t="shared" si="3" ref="O8:O30">J8/E8*1000</f>
        <v>1272.7272727272727</v>
      </c>
      <c r="P8" s="30">
        <f aca="true" t="shared" si="4" ref="P8:P30">K8/F8*1000</f>
        <v>922.5352112676057</v>
      </c>
      <c r="Q8" s="5" t="s">
        <v>34</v>
      </c>
      <c r="R8" s="5">
        <f aca="true" t="shared" si="5" ref="R8:R30">AVERAGE(B8:F8)</f>
        <v>2.7674</v>
      </c>
      <c r="S8" s="5">
        <f aca="true" t="shared" si="6" ref="S8:S30">AVERAGE(G8:K8)</f>
        <v>3.6218000000000004</v>
      </c>
      <c r="T8" s="30">
        <f aca="true" t="shared" si="7" ref="T8:T30">S8/R8*1000</f>
        <v>1308.7374430873747</v>
      </c>
    </row>
    <row r="9" spans="1:20" ht="27" customHeight="1">
      <c r="A9" s="5" t="s">
        <v>6</v>
      </c>
      <c r="B9" s="29">
        <v>106.3</v>
      </c>
      <c r="C9" s="29">
        <v>100.4</v>
      </c>
      <c r="D9" s="29">
        <v>106.3</v>
      </c>
      <c r="E9" s="29">
        <v>106.6</v>
      </c>
      <c r="F9" s="29">
        <v>105.9</v>
      </c>
      <c r="G9" s="29">
        <v>124.4</v>
      </c>
      <c r="H9" s="29">
        <v>75.6</v>
      </c>
      <c r="I9" s="29">
        <v>128.1</v>
      </c>
      <c r="J9" s="29">
        <v>93.5</v>
      </c>
      <c r="K9" s="29">
        <v>79.74</v>
      </c>
      <c r="L9" s="30">
        <f t="shared" si="0"/>
        <v>1170.2728127939795</v>
      </c>
      <c r="M9" s="30">
        <f t="shared" si="1"/>
        <v>752.9880478087648</v>
      </c>
      <c r="N9" s="30">
        <f t="shared" si="2"/>
        <v>1205.0799623706491</v>
      </c>
      <c r="O9" s="30">
        <f t="shared" si="3"/>
        <v>877.110694183865</v>
      </c>
      <c r="P9" s="30">
        <f t="shared" si="4"/>
        <v>752.9745042492917</v>
      </c>
      <c r="Q9" s="5" t="s">
        <v>6</v>
      </c>
      <c r="R9" s="5">
        <f t="shared" si="5"/>
        <v>105.1</v>
      </c>
      <c r="S9" s="5">
        <f t="shared" si="6"/>
        <v>100.268</v>
      </c>
      <c r="T9" s="30">
        <f t="shared" si="7"/>
        <v>954.0247383444339</v>
      </c>
    </row>
    <row r="10" spans="1:20" ht="27" customHeight="1">
      <c r="A10" s="5" t="s">
        <v>52</v>
      </c>
      <c r="B10" s="29">
        <v>84</v>
      </c>
      <c r="C10" s="29">
        <v>42</v>
      </c>
      <c r="D10" s="29">
        <v>47</v>
      </c>
      <c r="E10" s="29">
        <v>60</v>
      </c>
      <c r="F10" s="29">
        <v>57</v>
      </c>
      <c r="G10" s="29">
        <v>68</v>
      </c>
      <c r="H10" s="29">
        <v>33</v>
      </c>
      <c r="I10" s="29">
        <v>47</v>
      </c>
      <c r="J10" s="29">
        <v>44</v>
      </c>
      <c r="K10" s="29">
        <v>43</v>
      </c>
      <c r="L10" s="30">
        <f t="shared" si="0"/>
        <v>809.5238095238095</v>
      </c>
      <c r="M10" s="30">
        <f t="shared" si="1"/>
        <v>785.7142857142857</v>
      </c>
      <c r="N10" s="30">
        <f t="shared" si="2"/>
        <v>1000</v>
      </c>
      <c r="O10" s="30">
        <f t="shared" si="3"/>
        <v>733.3333333333333</v>
      </c>
      <c r="P10" s="30">
        <f t="shared" si="4"/>
        <v>754.3859649122808</v>
      </c>
      <c r="Q10" s="5" t="s">
        <v>52</v>
      </c>
      <c r="R10" s="5">
        <f t="shared" si="5"/>
        <v>58</v>
      </c>
      <c r="S10" s="5">
        <f t="shared" si="6"/>
        <v>47</v>
      </c>
      <c r="T10" s="30">
        <f t="shared" si="7"/>
        <v>810.3448275862069</v>
      </c>
    </row>
    <row r="11" spans="1:20" ht="27" customHeight="1">
      <c r="A11" s="5" t="s">
        <v>10</v>
      </c>
      <c r="B11" s="29">
        <v>0.6</v>
      </c>
      <c r="C11" s="29">
        <v>0.63</v>
      </c>
      <c r="D11" s="29">
        <v>0.63</v>
      </c>
      <c r="E11" s="29">
        <v>0.6</v>
      </c>
      <c r="F11" s="29">
        <v>0.65</v>
      </c>
      <c r="G11" s="29">
        <v>0.8</v>
      </c>
      <c r="H11" s="29">
        <v>1</v>
      </c>
      <c r="I11" s="29">
        <v>0.9</v>
      </c>
      <c r="J11" s="29">
        <v>0.87</v>
      </c>
      <c r="K11" s="29">
        <v>0.94</v>
      </c>
      <c r="L11" s="30">
        <f t="shared" si="0"/>
        <v>1333.3333333333335</v>
      </c>
      <c r="M11" s="30">
        <f t="shared" si="1"/>
        <v>1587.3015873015872</v>
      </c>
      <c r="N11" s="30">
        <f t="shared" si="2"/>
        <v>1428.5714285714287</v>
      </c>
      <c r="O11" s="30">
        <f t="shared" si="3"/>
        <v>1450</v>
      </c>
      <c r="P11" s="30">
        <f t="shared" si="4"/>
        <v>1446.1538461538462</v>
      </c>
      <c r="Q11" s="5" t="s">
        <v>10</v>
      </c>
      <c r="R11" s="5">
        <f t="shared" si="5"/>
        <v>0.622</v>
      </c>
      <c r="S11" s="5">
        <f t="shared" si="6"/>
        <v>0.9019999999999999</v>
      </c>
      <c r="T11" s="30">
        <f t="shared" si="7"/>
        <v>1450.16077170418</v>
      </c>
    </row>
    <row r="12" spans="1:20" ht="27" customHeight="1">
      <c r="A12" s="5" t="s">
        <v>53</v>
      </c>
      <c r="B12" s="29">
        <v>0.085</v>
      </c>
      <c r="C12" s="29">
        <v>0.158</v>
      </c>
      <c r="D12" s="29">
        <v>0.72</v>
      </c>
      <c r="E12" s="29">
        <v>0.526</v>
      </c>
      <c r="F12" s="29">
        <v>0.99</v>
      </c>
      <c r="G12" s="29">
        <v>0.017</v>
      </c>
      <c r="H12" s="29">
        <v>0.052</v>
      </c>
      <c r="I12" s="29">
        <v>0.86</v>
      </c>
      <c r="J12" s="29">
        <v>0.578</v>
      </c>
      <c r="K12" s="29">
        <v>0.8</v>
      </c>
      <c r="L12" s="30">
        <f t="shared" si="0"/>
        <v>200</v>
      </c>
      <c r="M12" s="30">
        <f t="shared" si="1"/>
        <v>329.1139240506329</v>
      </c>
      <c r="N12" s="30">
        <f t="shared" si="2"/>
        <v>1194.4444444444443</v>
      </c>
      <c r="O12" s="30">
        <f t="shared" si="3"/>
        <v>1098.8593155893536</v>
      </c>
      <c r="P12" s="30">
        <f t="shared" si="4"/>
        <v>808.0808080808082</v>
      </c>
      <c r="Q12" s="5" t="s">
        <v>53</v>
      </c>
      <c r="R12" s="5">
        <f t="shared" si="5"/>
        <v>0.4958</v>
      </c>
      <c r="S12" s="5">
        <f t="shared" si="6"/>
        <v>0.4614000000000001</v>
      </c>
      <c r="T12" s="30">
        <f t="shared" si="7"/>
        <v>930.6171843485278</v>
      </c>
    </row>
    <row r="13" spans="1:20" ht="27" customHeight="1">
      <c r="A13" s="5" t="s">
        <v>11</v>
      </c>
      <c r="B13" s="29">
        <v>168</v>
      </c>
      <c r="C13" s="29">
        <v>191</v>
      </c>
      <c r="D13" s="29">
        <v>170</v>
      </c>
      <c r="E13" s="29">
        <v>219</v>
      </c>
      <c r="F13" s="29">
        <v>256</v>
      </c>
      <c r="G13" s="29">
        <v>147</v>
      </c>
      <c r="H13" s="29">
        <v>172</v>
      </c>
      <c r="I13" s="29">
        <v>178</v>
      </c>
      <c r="J13" s="29">
        <v>270</v>
      </c>
      <c r="K13" s="29">
        <v>189</v>
      </c>
      <c r="L13" s="30">
        <f t="shared" si="0"/>
        <v>875</v>
      </c>
      <c r="M13" s="30">
        <f t="shared" si="1"/>
        <v>900.5235602094241</v>
      </c>
      <c r="N13" s="30">
        <f t="shared" si="2"/>
        <v>1047.0588235294117</v>
      </c>
      <c r="O13" s="30">
        <f t="shared" si="3"/>
        <v>1232.876712328767</v>
      </c>
      <c r="P13" s="30">
        <f t="shared" si="4"/>
        <v>738.28125</v>
      </c>
      <c r="Q13" s="5" t="s">
        <v>11</v>
      </c>
      <c r="R13" s="5">
        <f t="shared" si="5"/>
        <v>200.8</v>
      </c>
      <c r="S13" s="5">
        <f t="shared" si="6"/>
        <v>191.2</v>
      </c>
      <c r="T13" s="30">
        <f t="shared" si="7"/>
        <v>952.1912350597609</v>
      </c>
    </row>
    <row r="14" spans="1:20" ht="27" customHeight="1" hidden="1">
      <c r="A14" s="5" t="s">
        <v>12</v>
      </c>
      <c r="B14" s="29">
        <v>0.025</v>
      </c>
      <c r="C14" s="29">
        <v>0.01</v>
      </c>
      <c r="D14" s="29"/>
      <c r="E14" s="29"/>
      <c r="F14" s="29"/>
      <c r="G14" s="29"/>
      <c r="H14" s="29">
        <v>0.02</v>
      </c>
      <c r="I14" s="29"/>
      <c r="J14" s="29"/>
      <c r="K14" s="29"/>
      <c r="L14" s="30">
        <f t="shared" si="0"/>
        <v>0</v>
      </c>
      <c r="M14" s="30">
        <f t="shared" si="1"/>
        <v>2000</v>
      </c>
      <c r="N14" s="30" t="e">
        <f t="shared" si="2"/>
        <v>#DIV/0!</v>
      </c>
      <c r="O14" s="30" t="e">
        <f t="shared" si="3"/>
        <v>#DIV/0!</v>
      </c>
      <c r="P14" s="30" t="e">
        <f t="shared" si="4"/>
        <v>#DIV/0!</v>
      </c>
      <c r="Q14" s="5" t="s">
        <v>12</v>
      </c>
      <c r="R14" s="5">
        <f t="shared" si="5"/>
        <v>0.0175</v>
      </c>
      <c r="S14" s="5">
        <f t="shared" si="6"/>
        <v>0.02</v>
      </c>
      <c r="T14" s="30">
        <f t="shared" si="7"/>
        <v>1142.857142857143</v>
      </c>
    </row>
    <row r="15" spans="1:20" ht="27" customHeight="1">
      <c r="A15" s="5" t="s">
        <v>13</v>
      </c>
      <c r="B15" s="29">
        <v>5559.9</v>
      </c>
      <c r="C15" s="29">
        <v>5669.1</v>
      </c>
      <c r="D15" s="29">
        <v>6031.7</v>
      </c>
      <c r="E15" s="29">
        <v>6308.6</v>
      </c>
      <c r="F15" s="29">
        <v>5578</v>
      </c>
      <c r="G15" s="29">
        <v>6669.8</v>
      </c>
      <c r="H15" s="29">
        <v>6280.6</v>
      </c>
      <c r="I15" s="29">
        <v>7800.1</v>
      </c>
      <c r="J15" s="29">
        <v>5242.4466</v>
      </c>
      <c r="K15" s="29">
        <v>6353</v>
      </c>
      <c r="L15" s="30">
        <f t="shared" si="0"/>
        <v>1199.6258925520244</v>
      </c>
      <c r="M15" s="30">
        <f t="shared" si="1"/>
        <v>1107.8654460143584</v>
      </c>
      <c r="N15" s="30">
        <f t="shared" si="2"/>
        <v>1293.1843427226156</v>
      </c>
      <c r="O15" s="30">
        <f t="shared" si="3"/>
        <v>831</v>
      </c>
      <c r="P15" s="30">
        <f t="shared" si="4"/>
        <v>1138.9386877016852</v>
      </c>
      <c r="Q15" s="5" t="s">
        <v>13</v>
      </c>
      <c r="R15" s="5">
        <f t="shared" si="5"/>
        <v>5829.460000000001</v>
      </c>
      <c r="S15" s="5">
        <f t="shared" si="6"/>
        <v>6469.1893199999995</v>
      </c>
      <c r="T15" s="30">
        <f t="shared" si="7"/>
        <v>1109.740751287426</v>
      </c>
    </row>
    <row r="16" spans="1:20" ht="27" customHeight="1">
      <c r="A16" s="31" t="s">
        <v>14</v>
      </c>
      <c r="B16" s="32">
        <v>2729</v>
      </c>
      <c r="C16" s="32">
        <v>3010</v>
      </c>
      <c r="D16" s="32">
        <v>3219</v>
      </c>
      <c r="E16" s="32">
        <v>3520</v>
      </c>
      <c r="F16" s="32">
        <v>3640</v>
      </c>
      <c r="G16" s="32">
        <v>4316</v>
      </c>
      <c r="H16" s="32">
        <v>3969</v>
      </c>
      <c r="I16" s="32">
        <v>4670.769</v>
      </c>
      <c r="J16" s="32">
        <v>4754.926420454545</v>
      </c>
      <c r="K16" s="32">
        <v>2384.2</v>
      </c>
      <c r="L16" s="30">
        <f t="shared" si="0"/>
        <v>1581.5316965921581</v>
      </c>
      <c r="M16" s="30">
        <f t="shared" si="1"/>
        <v>1318.6046511627908</v>
      </c>
      <c r="N16" s="30">
        <f t="shared" si="2"/>
        <v>1451</v>
      </c>
      <c r="O16" s="30">
        <f t="shared" si="3"/>
        <v>1350.831369447314</v>
      </c>
      <c r="P16" s="30">
        <f t="shared" si="4"/>
        <v>654.9999999999999</v>
      </c>
      <c r="Q16" s="31" t="s">
        <v>14</v>
      </c>
      <c r="R16" s="5">
        <f t="shared" si="5"/>
        <v>3223.6</v>
      </c>
      <c r="S16" s="5">
        <f t="shared" si="6"/>
        <v>4018.9790840909095</v>
      </c>
      <c r="T16" s="30">
        <f t="shared" si="7"/>
        <v>1246.7362836862235</v>
      </c>
    </row>
    <row r="17" spans="1:20" ht="27" customHeight="1">
      <c r="A17" s="31" t="s">
        <v>38</v>
      </c>
      <c r="B17" s="32">
        <v>4.4</v>
      </c>
      <c r="C17" s="32">
        <v>4.8</v>
      </c>
      <c r="D17" s="32">
        <v>7.5</v>
      </c>
      <c r="E17" s="32">
        <v>5.24</v>
      </c>
      <c r="F17" s="32">
        <v>5.32</v>
      </c>
      <c r="G17" s="32">
        <v>4.08</v>
      </c>
      <c r="H17" s="32">
        <v>5.1</v>
      </c>
      <c r="I17" s="32">
        <v>0.82</v>
      </c>
      <c r="J17" s="32">
        <v>4.6</v>
      </c>
      <c r="K17" s="32">
        <v>4.62</v>
      </c>
      <c r="L17" s="30">
        <f t="shared" si="0"/>
        <v>927.2727272727273</v>
      </c>
      <c r="M17" s="30">
        <f t="shared" si="1"/>
        <v>1062.5</v>
      </c>
      <c r="N17" s="30">
        <f t="shared" si="2"/>
        <v>109.33333333333333</v>
      </c>
      <c r="O17" s="30">
        <f t="shared" si="3"/>
        <v>877.8625954198473</v>
      </c>
      <c r="P17" s="30">
        <f t="shared" si="4"/>
        <v>868.4210526315788</v>
      </c>
      <c r="Q17" s="31" t="s">
        <v>38</v>
      </c>
      <c r="R17" s="5">
        <f t="shared" si="5"/>
        <v>5.452</v>
      </c>
      <c r="S17" s="5">
        <f t="shared" si="6"/>
        <v>3.844</v>
      </c>
      <c r="T17" s="30">
        <f t="shared" si="7"/>
        <v>705.0623624358034</v>
      </c>
    </row>
    <row r="18" spans="1:20" ht="27" customHeight="1">
      <c r="A18" s="31" t="s">
        <v>39</v>
      </c>
      <c r="B18" s="32">
        <v>1.1</v>
      </c>
      <c r="C18" s="32">
        <v>1.08</v>
      </c>
      <c r="D18" s="32">
        <v>1.11</v>
      </c>
      <c r="E18" s="32">
        <v>1.61</v>
      </c>
      <c r="F18" s="32">
        <v>1.71</v>
      </c>
      <c r="G18" s="32">
        <v>1.2</v>
      </c>
      <c r="H18" s="32">
        <v>1.83</v>
      </c>
      <c r="I18" s="32">
        <v>1.22</v>
      </c>
      <c r="J18" s="32">
        <v>2.93</v>
      </c>
      <c r="K18" s="32">
        <v>3.33</v>
      </c>
      <c r="L18" s="30">
        <f t="shared" si="0"/>
        <v>1090.9090909090908</v>
      </c>
      <c r="M18" s="30">
        <f t="shared" si="1"/>
        <v>1694.4444444444443</v>
      </c>
      <c r="N18" s="30">
        <f t="shared" si="2"/>
        <v>1099.099099099099</v>
      </c>
      <c r="O18" s="30">
        <f t="shared" si="3"/>
        <v>1819.8757763975154</v>
      </c>
      <c r="P18" s="30">
        <f t="shared" si="4"/>
        <v>1947.3684210526317</v>
      </c>
      <c r="Q18" s="31" t="s">
        <v>39</v>
      </c>
      <c r="R18" s="5">
        <f t="shared" si="5"/>
        <v>1.322</v>
      </c>
      <c r="S18" s="5">
        <f t="shared" si="6"/>
        <v>2.102</v>
      </c>
      <c r="T18" s="30">
        <f t="shared" si="7"/>
        <v>1590.0151285930406</v>
      </c>
    </row>
    <row r="19" spans="1:20" ht="27" customHeight="1">
      <c r="A19" s="31" t="s">
        <v>40</v>
      </c>
      <c r="B19" s="32">
        <v>1.4</v>
      </c>
      <c r="C19" s="32">
        <v>1.14</v>
      </c>
      <c r="D19" s="32">
        <v>1.07</v>
      </c>
      <c r="E19" s="32">
        <v>0.98</v>
      </c>
      <c r="F19" s="32">
        <v>1.04</v>
      </c>
      <c r="G19" s="32">
        <v>2.7</v>
      </c>
      <c r="H19" s="32">
        <v>1.43</v>
      </c>
      <c r="I19" s="32">
        <v>1.51</v>
      </c>
      <c r="J19" s="32">
        <v>1.45</v>
      </c>
      <c r="K19" s="32">
        <v>1.47</v>
      </c>
      <c r="L19" s="30">
        <f t="shared" si="0"/>
        <v>1928.571428571429</v>
      </c>
      <c r="M19" s="30">
        <f t="shared" si="1"/>
        <v>1254.3859649122808</v>
      </c>
      <c r="N19" s="30">
        <f t="shared" si="2"/>
        <v>1411.2149532710278</v>
      </c>
      <c r="O19" s="30">
        <f t="shared" si="3"/>
        <v>1479.5918367346937</v>
      </c>
      <c r="P19" s="30">
        <f t="shared" si="4"/>
        <v>1413.4615384615383</v>
      </c>
      <c r="Q19" s="31" t="s">
        <v>40</v>
      </c>
      <c r="R19" s="5">
        <f t="shared" si="5"/>
        <v>1.126</v>
      </c>
      <c r="S19" s="5">
        <f t="shared" si="6"/>
        <v>1.7120000000000002</v>
      </c>
      <c r="T19" s="30">
        <f t="shared" si="7"/>
        <v>1520.4262877442277</v>
      </c>
    </row>
    <row r="20" spans="1:20" ht="27" customHeight="1">
      <c r="A20" s="31" t="s">
        <v>15</v>
      </c>
      <c r="B20" s="32">
        <v>24.4</v>
      </c>
      <c r="C20" s="32">
        <v>24.51</v>
      </c>
      <c r="D20" s="32">
        <v>24.67</v>
      </c>
      <c r="E20" s="32">
        <v>24.75</v>
      </c>
      <c r="F20" s="32">
        <v>24.76</v>
      </c>
      <c r="G20" s="32">
        <v>30.4</v>
      </c>
      <c r="H20" s="32">
        <v>30.7</v>
      </c>
      <c r="I20" s="32">
        <v>30.88</v>
      </c>
      <c r="J20" s="32">
        <v>31.06</v>
      </c>
      <c r="K20" s="32">
        <v>31.06</v>
      </c>
      <c r="L20" s="30">
        <f t="shared" si="0"/>
        <v>1245.9016393442623</v>
      </c>
      <c r="M20" s="30">
        <f t="shared" si="1"/>
        <v>1252.5499796001632</v>
      </c>
      <c r="N20" s="30">
        <f t="shared" si="2"/>
        <v>1251.722740170247</v>
      </c>
      <c r="O20" s="30">
        <f t="shared" si="3"/>
        <v>1254.949494949495</v>
      </c>
      <c r="P20" s="30">
        <f t="shared" si="4"/>
        <v>1254.4426494345716</v>
      </c>
      <c r="Q20" s="31" t="s">
        <v>15</v>
      </c>
      <c r="R20" s="5">
        <f t="shared" si="5"/>
        <v>24.618000000000002</v>
      </c>
      <c r="S20" s="5">
        <f t="shared" si="6"/>
        <v>30.82</v>
      </c>
      <c r="T20" s="30">
        <f t="shared" si="7"/>
        <v>1251.9294824924852</v>
      </c>
    </row>
    <row r="21" spans="1:20" ht="27" customHeight="1">
      <c r="A21" s="31" t="s">
        <v>131</v>
      </c>
      <c r="B21" s="32"/>
      <c r="C21" s="32"/>
      <c r="D21" s="32">
        <v>0.306</v>
      </c>
      <c r="E21" s="32">
        <v>0.26</v>
      </c>
      <c r="F21" s="32">
        <v>1.06</v>
      </c>
      <c r="G21" s="32"/>
      <c r="H21" s="32"/>
      <c r="I21" s="32">
        <v>0.2</v>
      </c>
      <c r="J21" s="32">
        <v>0.16</v>
      </c>
      <c r="K21" s="32">
        <v>0.7</v>
      </c>
      <c r="L21" s="30"/>
      <c r="M21" s="30"/>
      <c r="N21" s="30">
        <f t="shared" si="2"/>
        <v>653.5947712418301</v>
      </c>
      <c r="O21" s="30">
        <f t="shared" si="3"/>
        <v>615.3846153846155</v>
      </c>
      <c r="P21" s="30">
        <f t="shared" si="4"/>
        <v>660.377358490566</v>
      </c>
      <c r="Q21" s="31" t="s">
        <v>131</v>
      </c>
      <c r="R21" s="5">
        <f t="shared" si="5"/>
        <v>0.542</v>
      </c>
      <c r="S21" s="5">
        <f t="shared" si="6"/>
        <v>0.35333333333333333</v>
      </c>
      <c r="T21" s="30">
        <f t="shared" si="7"/>
        <v>651.9065190651905</v>
      </c>
    </row>
    <row r="22" spans="1:20" ht="27" customHeight="1">
      <c r="A22" s="5" t="s">
        <v>19</v>
      </c>
      <c r="B22" s="29">
        <v>765.5</v>
      </c>
      <c r="C22" s="29">
        <v>897.07</v>
      </c>
      <c r="D22" s="29">
        <v>1039.78</v>
      </c>
      <c r="E22" s="29">
        <v>1175.11</v>
      </c>
      <c r="F22" s="29">
        <v>923.14</v>
      </c>
      <c r="G22" s="29">
        <v>1118.1</v>
      </c>
      <c r="H22" s="29">
        <v>1385.16</v>
      </c>
      <c r="I22" s="29">
        <v>1468.6</v>
      </c>
      <c r="J22" s="29">
        <v>974.65</v>
      </c>
      <c r="K22" s="29">
        <v>956.55</v>
      </c>
      <c r="L22" s="30">
        <f t="shared" si="0"/>
        <v>1460.6139777922924</v>
      </c>
      <c r="M22" s="30">
        <f t="shared" si="1"/>
        <v>1544.093548998406</v>
      </c>
      <c r="N22" s="30">
        <f t="shared" si="2"/>
        <v>1412.4141645348054</v>
      </c>
      <c r="O22" s="30">
        <f t="shared" si="3"/>
        <v>829.4117146479905</v>
      </c>
      <c r="P22" s="30">
        <f t="shared" si="4"/>
        <v>1036.191693567606</v>
      </c>
      <c r="Q22" s="5" t="s">
        <v>19</v>
      </c>
      <c r="R22" s="5">
        <f t="shared" si="5"/>
        <v>960.1200000000001</v>
      </c>
      <c r="S22" s="5">
        <f t="shared" si="6"/>
        <v>1180.612</v>
      </c>
      <c r="T22" s="30">
        <f t="shared" si="7"/>
        <v>1229.6504603591216</v>
      </c>
    </row>
    <row r="23" spans="1:20" ht="27" customHeight="1">
      <c r="A23" s="5" t="s">
        <v>45</v>
      </c>
      <c r="B23" s="29">
        <v>4.2</v>
      </c>
      <c r="C23" s="29">
        <v>3.87</v>
      </c>
      <c r="D23" s="29">
        <v>3.86</v>
      </c>
      <c r="E23" s="29">
        <v>3.88</v>
      </c>
      <c r="F23" s="29">
        <v>4.06</v>
      </c>
      <c r="G23" s="29">
        <v>3.7</v>
      </c>
      <c r="H23" s="29">
        <v>3.47</v>
      </c>
      <c r="I23" s="29">
        <v>3.61</v>
      </c>
      <c r="J23" s="29">
        <v>3.67</v>
      </c>
      <c r="K23" s="29">
        <v>3.85</v>
      </c>
      <c r="L23" s="30">
        <f t="shared" si="0"/>
        <v>880.952380952381</v>
      </c>
      <c r="M23" s="30">
        <f t="shared" si="1"/>
        <v>896.6408268733851</v>
      </c>
      <c r="N23" s="30">
        <f t="shared" si="2"/>
        <v>935.2331606217616</v>
      </c>
      <c r="O23" s="30">
        <f t="shared" si="3"/>
        <v>945.8762886597938</v>
      </c>
      <c r="P23" s="30">
        <f t="shared" si="4"/>
        <v>948.2758620689656</v>
      </c>
      <c r="Q23" s="5" t="s">
        <v>45</v>
      </c>
      <c r="R23" s="5">
        <f t="shared" si="5"/>
        <v>3.9739999999999993</v>
      </c>
      <c r="S23" s="5">
        <f t="shared" si="6"/>
        <v>3.66</v>
      </c>
      <c r="T23" s="30">
        <f t="shared" si="7"/>
        <v>920.9864116758935</v>
      </c>
    </row>
    <row r="24" spans="1:20" ht="27" customHeight="1">
      <c r="A24" s="5" t="s">
        <v>20</v>
      </c>
      <c r="B24" s="29">
        <v>0.27</v>
      </c>
      <c r="C24" s="29">
        <v>0.18</v>
      </c>
      <c r="D24" s="29"/>
      <c r="E24" s="29">
        <v>0</v>
      </c>
      <c r="F24" s="29"/>
      <c r="G24" s="29"/>
      <c r="H24" s="29"/>
      <c r="I24" s="29"/>
      <c r="J24" s="29">
        <v>0</v>
      </c>
      <c r="K24" s="29"/>
      <c r="L24" s="30"/>
      <c r="M24" s="30"/>
      <c r="N24" s="30"/>
      <c r="O24" s="30"/>
      <c r="P24" s="30"/>
      <c r="Q24" s="5" t="s">
        <v>20</v>
      </c>
      <c r="R24" s="5">
        <f t="shared" si="5"/>
        <v>0.15</v>
      </c>
      <c r="S24" s="5">
        <f t="shared" si="6"/>
        <v>0</v>
      </c>
      <c r="T24" s="30">
        <f t="shared" si="7"/>
        <v>0</v>
      </c>
    </row>
    <row r="25" spans="1:20" ht="27" customHeight="1" hidden="1">
      <c r="A25" s="5" t="s">
        <v>56</v>
      </c>
      <c r="B25" s="29"/>
      <c r="C25" s="29"/>
      <c r="D25" s="29"/>
      <c r="E25" s="29">
        <v>0.02</v>
      </c>
      <c r="F25" s="29"/>
      <c r="G25" s="29"/>
      <c r="H25" s="29"/>
      <c r="I25" s="29"/>
      <c r="J25" s="29">
        <v>0.02</v>
      </c>
      <c r="K25" s="29"/>
      <c r="L25" s="30" t="e">
        <f t="shared" si="0"/>
        <v>#DIV/0!</v>
      </c>
      <c r="M25" s="30" t="e">
        <f t="shared" si="1"/>
        <v>#DIV/0!</v>
      </c>
      <c r="N25" s="30" t="e">
        <f t="shared" si="2"/>
        <v>#DIV/0!</v>
      </c>
      <c r="O25" s="30">
        <f t="shared" si="3"/>
        <v>1000</v>
      </c>
      <c r="P25" s="30" t="e">
        <f t="shared" si="4"/>
        <v>#DIV/0!</v>
      </c>
      <c r="Q25" s="5"/>
      <c r="R25" s="5">
        <f t="shared" si="5"/>
        <v>0.02</v>
      </c>
      <c r="S25" s="5">
        <f t="shared" si="6"/>
        <v>0.02</v>
      </c>
      <c r="T25" s="30">
        <f t="shared" si="7"/>
        <v>1000</v>
      </c>
    </row>
    <row r="26" spans="1:20" ht="27" customHeight="1">
      <c r="A26" s="5" t="s">
        <v>175</v>
      </c>
      <c r="B26" s="29">
        <v>126</v>
      </c>
      <c r="C26" s="29">
        <v>128</v>
      </c>
      <c r="D26" s="29">
        <v>158</v>
      </c>
      <c r="E26" s="29">
        <v>0</v>
      </c>
      <c r="F26" s="29">
        <v>242</v>
      </c>
      <c r="G26" s="29">
        <v>214.99</v>
      </c>
      <c r="H26" s="29">
        <v>206.02</v>
      </c>
      <c r="I26" s="29">
        <v>286.01</v>
      </c>
      <c r="J26" s="29">
        <v>0</v>
      </c>
      <c r="K26" s="29">
        <v>262</v>
      </c>
      <c r="L26" s="30">
        <f>G26/B26*1000</f>
        <v>1706.2698412698414</v>
      </c>
      <c r="M26" s="30">
        <f>H26/C26*1000</f>
        <v>1609.53125</v>
      </c>
      <c r="N26" s="30">
        <f>I26/D26*1000</f>
        <v>1810.1898734177216</v>
      </c>
      <c r="O26" s="30" t="e">
        <f>J26/E26*1000</f>
        <v>#DIV/0!</v>
      </c>
      <c r="P26" s="30">
        <f>K26/F26*1000</f>
        <v>1082.6446280991736</v>
      </c>
      <c r="Q26" s="5" t="s">
        <v>175</v>
      </c>
      <c r="R26" s="5">
        <f t="shared" si="5"/>
        <v>130.8</v>
      </c>
      <c r="S26" s="5">
        <f t="shared" si="6"/>
        <v>193.804</v>
      </c>
      <c r="T26" s="30">
        <f t="shared" si="7"/>
        <v>1481.6819571865442</v>
      </c>
    </row>
    <row r="27" spans="1:20" ht="27" customHeight="1">
      <c r="A27" s="5" t="s">
        <v>23</v>
      </c>
      <c r="B27" s="29">
        <v>11</v>
      </c>
      <c r="C27" s="29">
        <v>18</v>
      </c>
      <c r="D27" s="29">
        <v>14</v>
      </c>
      <c r="E27" s="29">
        <v>26</v>
      </c>
      <c r="F27" s="29">
        <v>52</v>
      </c>
      <c r="G27" s="29">
        <v>14</v>
      </c>
      <c r="H27" s="29">
        <v>22</v>
      </c>
      <c r="I27" s="29">
        <v>19</v>
      </c>
      <c r="J27" s="29">
        <v>15</v>
      </c>
      <c r="K27" s="29">
        <v>38</v>
      </c>
      <c r="L27" s="30">
        <f t="shared" si="0"/>
        <v>1272.7272727272727</v>
      </c>
      <c r="M27" s="30">
        <f t="shared" si="1"/>
        <v>1222.2222222222224</v>
      </c>
      <c r="N27" s="30">
        <f t="shared" si="2"/>
        <v>1357.142857142857</v>
      </c>
      <c r="O27" s="30">
        <f t="shared" si="3"/>
        <v>576.9230769230769</v>
      </c>
      <c r="P27" s="30">
        <f t="shared" si="4"/>
        <v>730.7692307692307</v>
      </c>
      <c r="Q27" s="5" t="s">
        <v>23</v>
      </c>
      <c r="R27" s="5">
        <f t="shared" si="5"/>
        <v>24.2</v>
      </c>
      <c r="S27" s="5">
        <f t="shared" si="6"/>
        <v>21.6</v>
      </c>
      <c r="T27" s="30">
        <f t="shared" si="7"/>
        <v>892.5619834710745</v>
      </c>
    </row>
    <row r="28" spans="1:20" ht="27" customHeight="1">
      <c r="A28" s="5" t="s">
        <v>99</v>
      </c>
      <c r="B28" s="29">
        <v>9.727</v>
      </c>
      <c r="C28" s="29">
        <v>12</v>
      </c>
      <c r="D28" s="29">
        <v>10.51</v>
      </c>
      <c r="E28" s="29">
        <v>14.92</v>
      </c>
      <c r="F28" s="29">
        <v>12.76</v>
      </c>
      <c r="G28" s="29">
        <v>14.4</v>
      </c>
      <c r="H28" s="29">
        <v>18</v>
      </c>
      <c r="I28" s="29">
        <v>20.86</v>
      </c>
      <c r="J28" s="29">
        <v>22.07</v>
      </c>
      <c r="K28" s="29">
        <v>16.5</v>
      </c>
      <c r="L28" s="30">
        <f t="shared" si="0"/>
        <v>1480.4153387478154</v>
      </c>
      <c r="M28" s="30">
        <f t="shared" si="1"/>
        <v>1500</v>
      </c>
      <c r="N28" s="30">
        <f t="shared" si="2"/>
        <v>1984.7764034253094</v>
      </c>
      <c r="O28" s="30">
        <f t="shared" si="3"/>
        <v>1479.2225201072386</v>
      </c>
      <c r="P28" s="30">
        <f t="shared" si="4"/>
        <v>1293.103448275862</v>
      </c>
      <c r="Q28" s="5" t="s">
        <v>99</v>
      </c>
      <c r="R28" s="5">
        <f t="shared" si="5"/>
        <v>11.9834</v>
      </c>
      <c r="S28" s="5">
        <f t="shared" si="6"/>
        <v>18.366</v>
      </c>
      <c r="T28" s="30">
        <f t="shared" si="7"/>
        <v>1532.6201245055659</v>
      </c>
    </row>
    <row r="29" spans="1:20" ht="27" customHeight="1">
      <c r="A29" s="5" t="s">
        <v>24</v>
      </c>
      <c r="B29" s="29">
        <v>0.529</v>
      </c>
      <c r="C29" s="29">
        <v>0.474</v>
      </c>
      <c r="D29" s="29">
        <v>0.6</v>
      </c>
      <c r="E29" s="29">
        <v>0.582</v>
      </c>
      <c r="F29" s="29">
        <v>0.6</v>
      </c>
      <c r="G29" s="29">
        <v>0.3</v>
      </c>
      <c r="H29" s="29">
        <v>0.581</v>
      </c>
      <c r="I29" s="29">
        <v>0.5</v>
      </c>
      <c r="J29" s="29">
        <v>0.407</v>
      </c>
      <c r="K29" s="29">
        <v>0.42</v>
      </c>
      <c r="L29" s="30">
        <f t="shared" si="0"/>
        <v>567.1077504725897</v>
      </c>
      <c r="M29" s="30">
        <f t="shared" si="1"/>
        <v>1225.7383966244727</v>
      </c>
      <c r="N29" s="30">
        <f t="shared" si="2"/>
        <v>833.3333333333334</v>
      </c>
      <c r="O29" s="30">
        <f t="shared" si="3"/>
        <v>699.3127147766322</v>
      </c>
      <c r="P29" s="30">
        <f t="shared" si="4"/>
        <v>700</v>
      </c>
      <c r="Q29" s="96" t="s">
        <v>24</v>
      </c>
      <c r="R29" s="5">
        <f t="shared" si="5"/>
        <v>0.557</v>
      </c>
      <c r="S29" s="5">
        <f t="shared" si="6"/>
        <v>0.44160000000000005</v>
      </c>
      <c r="T29" s="30">
        <f t="shared" si="7"/>
        <v>792.818671454219</v>
      </c>
    </row>
    <row r="30" spans="1:20" ht="27" customHeight="1">
      <c r="A30" s="5" t="s">
        <v>73</v>
      </c>
      <c r="B30" s="5">
        <f>SUM(B7:B29)</f>
        <v>9601.036</v>
      </c>
      <c r="C30" s="5">
        <f aca="true" t="shared" si="8" ref="C30:K30">SUM(C7:C29)</f>
        <v>10109.092</v>
      </c>
      <c r="D30" s="5">
        <f t="shared" si="8"/>
        <v>10840.733000000002</v>
      </c>
      <c r="E30" s="5">
        <f t="shared" si="8"/>
        <v>11716.428000000002</v>
      </c>
      <c r="F30" s="5">
        <f t="shared" si="8"/>
        <v>10910.83</v>
      </c>
      <c r="G30" s="5">
        <f t="shared" si="8"/>
        <v>12733.697000000002</v>
      </c>
      <c r="H30" s="5">
        <f t="shared" si="8"/>
        <v>12213.513000000003</v>
      </c>
      <c r="I30" s="5">
        <f t="shared" si="8"/>
        <v>14666.448000000002</v>
      </c>
      <c r="J30" s="5">
        <f t="shared" si="8"/>
        <v>11860.838020454546</v>
      </c>
      <c r="K30" s="5">
        <f t="shared" si="8"/>
        <v>10373.8</v>
      </c>
      <c r="L30" s="30">
        <f t="shared" si="0"/>
        <v>1326.2836427235563</v>
      </c>
      <c r="M30" s="30">
        <f t="shared" si="1"/>
        <v>1208.1711196218218</v>
      </c>
      <c r="N30" s="30">
        <f t="shared" si="2"/>
        <v>1352.9018748086498</v>
      </c>
      <c r="O30" s="30">
        <f t="shared" si="3"/>
        <v>1012.3254306222465</v>
      </c>
      <c r="P30" s="30">
        <f t="shared" si="4"/>
        <v>950.7800964729539</v>
      </c>
      <c r="Q30" s="5" t="s">
        <v>73</v>
      </c>
      <c r="R30" s="5">
        <f t="shared" si="5"/>
        <v>10635.623800000001</v>
      </c>
      <c r="S30" s="5">
        <f t="shared" si="6"/>
        <v>12369.65920409091</v>
      </c>
      <c r="T30" s="30">
        <f t="shared" si="7"/>
        <v>1163.0403102534437</v>
      </c>
    </row>
    <row r="31" spans="1:20" ht="18">
      <c r="A31" s="93"/>
      <c r="B31" s="27"/>
      <c r="C31" s="27"/>
      <c r="D31" s="27"/>
      <c r="E31" s="27"/>
      <c r="F31" s="27"/>
      <c r="G31" s="27"/>
      <c r="H31" s="27"/>
      <c r="I31" s="27"/>
      <c r="J31" s="27"/>
      <c r="K31" s="27"/>
      <c r="Q31" s="27"/>
      <c r="R31" s="36">
        <v>44</v>
      </c>
      <c r="S31" s="27"/>
      <c r="T31" s="95"/>
    </row>
  </sheetData>
  <sheetProtection/>
  <mergeCells count="8">
    <mergeCell ref="B5:F5"/>
    <mergeCell ref="Q1:T1"/>
    <mergeCell ref="Q2:T2"/>
    <mergeCell ref="Q4:Q5"/>
    <mergeCell ref="A3:M3"/>
    <mergeCell ref="A5:A6"/>
    <mergeCell ref="L5:P5"/>
    <mergeCell ref="G5:K5"/>
  </mergeCells>
  <printOptions horizontalCentered="1" verticalCentered="1"/>
  <pageMargins left="0.2362204724409449" right="0.2362204724409449" top="0.5118110236220472" bottom="0.5118110236220472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80" zoomScaleNormal="60" zoomScaleSheetLayoutView="80" zoomScalePageLayoutView="0" workbookViewId="0" topLeftCell="A1">
      <pane xSplit="1" ySplit="6" topLeftCell="J22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41" sqref="R41"/>
    </sheetView>
  </sheetViews>
  <sheetFormatPr defaultColWidth="9.140625" defaultRowHeight="12.75"/>
  <cols>
    <col min="1" max="1" width="23.00390625" style="28" customWidth="1"/>
    <col min="2" max="3" width="10.7109375" style="28" customWidth="1"/>
    <col min="4" max="6" width="11.7109375" style="28" customWidth="1"/>
    <col min="7" max="8" width="10.7109375" style="28" customWidth="1"/>
    <col min="9" max="10" width="11.7109375" style="28" customWidth="1"/>
    <col min="11" max="11" width="13.421875" style="28" customWidth="1"/>
    <col min="12" max="13" width="10.421875" style="28" customWidth="1"/>
    <col min="14" max="14" width="11.7109375" style="28" customWidth="1"/>
    <col min="15" max="15" width="12.7109375" style="28" bestFit="1" customWidth="1"/>
    <col min="16" max="16" width="13.28125" style="28" customWidth="1"/>
    <col min="17" max="17" width="26.00390625" style="28" customWidth="1"/>
    <col min="18" max="18" width="16.421875" style="28" customWidth="1"/>
    <col min="19" max="19" width="19.140625" style="28" customWidth="1"/>
    <col min="20" max="20" width="17.57421875" style="28" customWidth="1"/>
    <col min="21" max="16384" width="9.140625" style="28" customWidth="1"/>
  </cols>
  <sheetData>
    <row r="1" spans="7:20" ht="18">
      <c r="G1" s="95"/>
      <c r="Q1" s="215" t="s">
        <v>156</v>
      </c>
      <c r="R1" s="215"/>
      <c r="S1" s="215"/>
      <c r="T1" s="215"/>
    </row>
    <row r="2" spans="17:20" ht="18">
      <c r="Q2" s="205" t="s">
        <v>182</v>
      </c>
      <c r="R2" s="205"/>
      <c r="S2" s="205"/>
      <c r="T2" s="205"/>
    </row>
    <row r="3" spans="17:20" ht="18">
      <c r="Q3" s="150"/>
      <c r="R3" s="3"/>
      <c r="S3" s="3"/>
      <c r="T3" s="3"/>
    </row>
    <row r="4" spans="1:20" ht="23.25" customHeight="1">
      <c r="A4" s="235" t="s">
        <v>96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91"/>
      <c r="Q4" s="195" t="s">
        <v>148</v>
      </c>
      <c r="R4" s="104" t="s">
        <v>135</v>
      </c>
      <c r="S4" s="104" t="s">
        <v>136</v>
      </c>
      <c r="T4" s="136" t="s">
        <v>137</v>
      </c>
    </row>
    <row r="5" spans="1:20" ht="20.25" customHeight="1">
      <c r="A5" s="23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196"/>
      <c r="R5" s="105" t="s">
        <v>138</v>
      </c>
      <c r="S5" s="112" t="s">
        <v>139</v>
      </c>
      <c r="T5" s="137" t="s">
        <v>140</v>
      </c>
    </row>
    <row r="6" spans="1:20" s="34" customFormat="1" ht="26.25" customHeight="1">
      <c r="A6" s="234"/>
      <c r="B6" s="33" t="s">
        <v>100</v>
      </c>
      <c r="C6" s="33" t="s">
        <v>112</v>
      </c>
      <c r="D6" s="33" t="s">
        <v>132</v>
      </c>
      <c r="E6" s="33" t="s">
        <v>133</v>
      </c>
      <c r="F6" s="33" t="s">
        <v>173</v>
      </c>
      <c r="G6" s="33" t="s">
        <v>100</v>
      </c>
      <c r="H6" s="33" t="s">
        <v>112</v>
      </c>
      <c r="I6" s="33" t="s">
        <v>132</v>
      </c>
      <c r="J6" s="33" t="s">
        <v>133</v>
      </c>
      <c r="K6" s="33" t="s">
        <v>173</v>
      </c>
      <c r="L6" s="33" t="s">
        <v>100</v>
      </c>
      <c r="M6" s="33" t="s">
        <v>112</v>
      </c>
      <c r="N6" s="33" t="s">
        <v>132</v>
      </c>
      <c r="O6" s="33" t="s">
        <v>133</v>
      </c>
      <c r="P6" s="33" t="s">
        <v>173</v>
      </c>
      <c r="Q6" s="114">
        <v>1</v>
      </c>
      <c r="R6" s="114">
        <v>2</v>
      </c>
      <c r="S6" s="114">
        <v>3</v>
      </c>
      <c r="T6" s="114">
        <v>4</v>
      </c>
    </row>
    <row r="7" spans="1:20" ht="24.75" customHeight="1">
      <c r="A7" s="5" t="s">
        <v>1</v>
      </c>
      <c r="B7" s="5">
        <f>'Soyabean U'!B7+'Sunflower U'!C6+'Sesamum U'!B7+'Niger U'!B7+'Castor U'!B7+'G Nut U'!C7</f>
        <v>1549.21</v>
      </c>
      <c r="C7" s="5">
        <f>'Soyabean U'!C7+'Sunflower U'!D6+'Sesamum U'!C7+'Niger U'!C7+'Castor U'!C7+'G Nut U'!D7</f>
        <v>1272.15</v>
      </c>
      <c r="D7" s="5">
        <f>'Soyabean U'!D7+'Sunflower U'!E6+'Sesamum U'!D7+'Niger U'!D7+'Castor U'!D7+'G Nut U'!E7</f>
        <v>1223.5</v>
      </c>
      <c r="E7" s="5">
        <f>'Soyabean U'!E7+'Sunflower U'!F6+'Sesamum U'!E7+'Niger U'!E7+'Castor U'!E7+'G Nut U'!F7</f>
        <v>1476.35</v>
      </c>
      <c r="F7" s="5">
        <f>'Soyabean U'!F7+'Sunflower U'!G6+'Sesamum U'!F7+'Niger U'!F7+'Castor U'!F7+'G Nut U'!G7</f>
        <v>956</v>
      </c>
      <c r="G7" s="5">
        <f>'Soyabean U'!G7+'Sunflower U'!H6+'Sesamum U'!G7+'Niger U'!G7+'Castor U'!G7+'G Nut U'!H7</f>
        <v>979.31</v>
      </c>
      <c r="H7" s="5">
        <f>'Soyabean U'!H7+'Sunflower U'!I6+'Sesamum U'!H7+'Niger U'!H7+'Castor U'!H7+'G Nut U'!I7</f>
        <v>401.58</v>
      </c>
      <c r="I7" s="5">
        <f>'Soyabean U'!I7+'Sunflower U'!J6+'Sesamum U'!I7+'Niger U'!I7+'Castor U'!I7+'G Nut U'!J7</f>
        <v>626.9</v>
      </c>
      <c r="J7" s="5">
        <f>'Soyabean U'!J7+'Sunflower U'!K6+'Sesamum U'!J7+'Niger U'!J7+'Castor U'!J7+'G Nut U'!K7</f>
        <v>1150.52</v>
      </c>
      <c r="K7" s="5">
        <f>'Soyabean U'!K7+'Sunflower U'!L6+'Sesamum U'!K7+'Niger U'!K7+'Castor U'!K7+'G Nut U'!L7</f>
        <v>396.15</v>
      </c>
      <c r="L7" s="30">
        <f>G7/B7*1000</f>
        <v>632.135088206247</v>
      </c>
      <c r="M7" s="30">
        <f>H7/C7*1000</f>
        <v>315.6703218960028</v>
      </c>
      <c r="N7" s="30">
        <f>I7/D7*1000</f>
        <v>512.3825091949326</v>
      </c>
      <c r="O7" s="30">
        <f>J7/E7*1000</f>
        <v>779.3003014190402</v>
      </c>
      <c r="P7" s="30">
        <f>K7/F7*1000</f>
        <v>414.3828451882845</v>
      </c>
      <c r="Q7" s="2" t="s">
        <v>1</v>
      </c>
      <c r="R7" s="115">
        <f>AVERAGE(B7:F7)</f>
        <v>1295.442</v>
      </c>
      <c r="S7" s="115">
        <f>AVERAGE(G7:K7)</f>
        <v>710.892</v>
      </c>
      <c r="T7" s="116">
        <f>S7/R7*1000</f>
        <v>548.7640511887063</v>
      </c>
    </row>
    <row r="8" spans="1:20" ht="24.75" customHeight="1">
      <c r="A8" s="5" t="s">
        <v>34</v>
      </c>
      <c r="B8" s="5">
        <f>'Soyabean U'!B8+'Sunflower U'!C9+'Sesamum U'!B8+'Niger U'!B8+'G Nut U'!C10</f>
        <v>4.4</v>
      </c>
      <c r="C8" s="5">
        <f>'Soyabean U'!C8+'Sunflower U'!D9+'Sesamum U'!C8+'Niger U'!C8+'G Nut U'!D10</f>
        <v>4.52</v>
      </c>
      <c r="D8" s="5">
        <f>'Soyabean U'!D8+'Sunflower U'!E9+'Sesamum U'!D8+'Niger U'!D8+'G Nut U'!E10</f>
        <v>5.609</v>
      </c>
      <c r="E8" s="5">
        <f>'Soyabean U'!E8+'Sunflower U'!F9+'Sesamum U'!E8+'Niger U'!E8+'G Nut U'!F10</f>
        <v>5.18</v>
      </c>
      <c r="F8" s="5">
        <f>'Soyabean U'!F8+'Sunflower U'!G9+'Sesamum U'!F8+'Niger U'!F8+'G Nut U'!G10</f>
        <v>5.529999999999999</v>
      </c>
      <c r="G8" s="5">
        <f>'Soyabean U'!G8+'Sunflower U'!H9+'Sesamum U'!G8+'Niger U'!G8+'G Nut U'!H10</f>
        <v>4.765000000000001</v>
      </c>
      <c r="H8" s="5">
        <f>'Soyabean U'!H8+'Sunflower U'!I9+'Sesamum U'!H8+'Niger U'!H8+'G Nut U'!I10</f>
        <v>5.44</v>
      </c>
      <c r="I8" s="5">
        <f>'Soyabean U'!I8+'Sunflower U'!J9+'Sesamum U'!I8+'Niger U'!I8+'G Nut U'!J10</f>
        <v>5.2250000000000005</v>
      </c>
      <c r="J8" s="5">
        <f>'Soyabean U'!J8+'Sunflower U'!K9+'Sesamum U'!J8+'Niger U'!J8+'G Nut U'!K10</f>
        <v>5.550000000000001</v>
      </c>
      <c r="K8" s="5">
        <f>'Soyabean U'!K8+'Sunflower U'!L9+'Sesamum U'!K8+'Niger U'!K8+'G Nut U'!L10</f>
        <v>4.13</v>
      </c>
      <c r="L8" s="30">
        <f aca="true" t="shared" si="0" ref="L8:L39">G8/B8*1000</f>
        <v>1082.9545454545455</v>
      </c>
      <c r="M8" s="30">
        <f aca="true" t="shared" si="1" ref="M8:M39">H8/C8*1000</f>
        <v>1203.5398230088497</v>
      </c>
      <c r="N8" s="30">
        <f aca="true" t="shared" si="2" ref="N8:N39">I8/D8*1000</f>
        <v>931.5385986806918</v>
      </c>
      <c r="O8" s="30">
        <f aca="true" t="shared" si="3" ref="O8:O39">J8/E8*1000</f>
        <v>1071.4285714285716</v>
      </c>
      <c r="P8" s="30">
        <f aca="true" t="shared" si="4" ref="P8:P39">K8/F8*1000</f>
        <v>746.8354430379748</v>
      </c>
      <c r="Q8" s="2" t="s">
        <v>34</v>
      </c>
      <c r="R8" s="115">
        <f aca="true" t="shared" si="5" ref="R8:R39">AVERAGE(B8:F8)</f>
        <v>5.0478</v>
      </c>
      <c r="S8" s="115">
        <f aca="true" t="shared" si="6" ref="S8:S39">AVERAGE(G8:K8)</f>
        <v>5.022</v>
      </c>
      <c r="T8" s="116">
        <f aca="true" t="shared" si="7" ref="T8:T39">S8/R8*1000</f>
        <v>994.8888624747416</v>
      </c>
    </row>
    <row r="9" spans="1:20" ht="24.75" customHeight="1">
      <c r="A9" s="5" t="s">
        <v>30</v>
      </c>
      <c r="B9" s="5">
        <f>'Sesamum U'!B9+'Niger U'!B9+'Castor U'!B8</f>
        <v>20.678</v>
      </c>
      <c r="C9" s="5">
        <f>'Sesamum U'!C9+'Niger U'!C9+'Castor U'!C8</f>
        <v>20.680000000000003</v>
      </c>
      <c r="D9" s="5">
        <f>'Sesamum U'!D9+'Niger U'!D9+'Castor U'!D8</f>
        <v>19.979999999999997</v>
      </c>
      <c r="E9" s="5">
        <f>'Sesamum U'!E9+'Niger U'!E9+'Castor U'!E8</f>
        <v>18.979</v>
      </c>
      <c r="F9" s="5">
        <f>'Sesamum U'!F9+'Niger U'!F9+'Castor U'!F8</f>
        <v>20.26</v>
      </c>
      <c r="G9" s="5">
        <f>'Sesamum U'!G9+'Niger U'!G9+'Castor U'!G8</f>
        <v>11.113</v>
      </c>
      <c r="H9" s="5">
        <f>'Sesamum U'!H9+'Niger U'!H9+'Castor U'!H8</f>
        <v>11.14</v>
      </c>
      <c r="I9" s="5">
        <f>'Sesamum U'!I9+'Niger U'!I9+'Castor U'!I8</f>
        <v>12.55</v>
      </c>
      <c r="J9" s="5">
        <f>'Sesamum U'!J9+'Niger U'!J9+'Castor U'!J8</f>
        <v>13.51</v>
      </c>
      <c r="K9" s="5">
        <f>'Sesamum U'!K9+'Niger U'!K9+'Castor U'!K8</f>
        <v>14.22</v>
      </c>
      <c r="L9" s="30">
        <f t="shared" si="0"/>
        <v>537.4310861785472</v>
      </c>
      <c r="M9" s="30">
        <f t="shared" si="1"/>
        <v>538.6847195357833</v>
      </c>
      <c r="N9" s="30">
        <f t="shared" si="2"/>
        <v>628.1281281281282</v>
      </c>
      <c r="O9" s="30">
        <f t="shared" si="3"/>
        <v>711.8394014437009</v>
      </c>
      <c r="P9" s="30">
        <f t="shared" si="4"/>
        <v>701.8756169792695</v>
      </c>
      <c r="Q9" s="2" t="s">
        <v>30</v>
      </c>
      <c r="R9" s="115">
        <f t="shared" si="5"/>
        <v>20.1154</v>
      </c>
      <c r="S9" s="115">
        <f t="shared" si="6"/>
        <v>12.506599999999999</v>
      </c>
      <c r="T9" s="116">
        <f t="shared" si="7"/>
        <v>621.7425455123933</v>
      </c>
    </row>
    <row r="10" spans="1:20" ht="24.75" customHeight="1">
      <c r="A10" s="5" t="s">
        <v>43</v>
      </c>
      <c r="B10" s="5">
        <f>'Sunflower U'!C10+'Sesamum U'!B10+'Castor U'!B9+'G Nut U'!C13</f>
        <v>5.800000000000001</v>
      </c>
      <c r="C10" s="5">
        <f>'Sunflower U'!D10+'Sesamum U'!C10+'Castor U'!C9+'G Nut U'!D13</f>
        <v>5.23</v>
      </c>
      <c r="D10" s="5">
        <f>'Sunflower U'!E10+'Sesamum U'!D10+'Castor U'!D9+'G Nut U'!E13</f>
        <v>5.109999999999999</v>
      </c>
      <c r="E10" s="5">
        <f>'Sunflower U'!F10+'Sesamum U'!E10+'Castor U'!E9+'G Nut U'!F13</f>
        <v>7.259999999999999</v>
      </c>
      <c r="F10" s="5">
        <f>'Sunflower U'!G10+'Sesamum U'!F10+'Castor U'!F9+'G Nut U'!G13</f>
        <v>5.82</v>
      </c>
      <c r="G10" s="5">
        <f>'Sunflower U'!H10+'Sesamum U'!G10+'Castor U'!G9+'G Nut U'!H13</f>
        <v>5.8900000000000015</v>
      </c>
      <c r="H10" s="5">
        <f>'Sunflower U'!I10+'Sesamum U'!H10+'Castor U'!H9+'G Nut U'!I13</f>
        <v>5.56</v>
      </c>
      <c r="I10" s="5">
        <f>'Sunflower U'!J10+'Sesamum U'!I10+'Castor U'!I9+'G Nut U'!J13</f>
        <v>5.58</v>
      </c>
      <c r="J10" s="5">
        <f>'Sunflower U'!K10+'Sesamum U'!J10+'Castor U'!J9+'G Nut U'!K13</f>
        <v>7.11</v>
      </c>
      <c r="K10" s="5">
        <f>'Sunflower U'!L10+'Sesamum U'!K10+'Castor U'!K9+'G Nut U'!L13</f>
        <v>6.23</v>
      </c>
      <c r="L10" s="30">
        <f t="shared" si="0"/>
        <v>1015.5172413793106</v>
      </c>
      <c r="M10" s="30">
        <f t="shared" si="1"/>
        <v>1063.097514340344</v>
      </c>
      <c r="N10" s="30">
        <f t="shared" si="2"/>
        <v>1091.976516634051</v>
      </c>
      <c r="O10" s="30">
        <f t="shared" si="3"/>
        <v>979.3388429752068</v>
      </c>
      <c r="P10" s="30">
        <f t="shared" si="4"/>
        <v>1070.446735395189</v>
      </c>
      <c r="Q10" s="2" t="s">
        <v>43</v>
      </c>
      <c r="R10" s="115">
        <f t="shared" si="5"/>
        <v>5.843999999999999</v>
      </c>
      <c r="S10" s="115">
        <f t="shared" si="6"/>
        <v>6.074</v>
      </c>
      <c r="T10" s="116">
        <f t="shared" si="7"/>
        <v>1039.356605065024</v>
      </c>
    </row>
    <row r="11" spans="1:20" ht="24.75" customHeight="1">
      <c r="A11" s="5" t="s">
        <v>6</v>
      </c>
      <c r="B11" s="5">
        <f>'Soyabean U'!B9+'Sunflower U'!C13+'Sesamum U'!B11+'Niger U'!B10+'Castor U'!B10+'G Nut U'!C14</f>
        <v>225.42399999999998</v>
      </c>
      <c r="C11" s="5">
        <f>'Soyabean U'!C9+'Sunflower U'!D13+'Sesamum U'!C11+'Niger U'!C10+'Castor U'!C10+'G Nut U'!D14</f>
        <v>218.81</v>
      </c>
      <c r="D11" s="5">
        <f>'Soyabean U'!D9+'Sunflower U'!E13+'Sesamum U'!D11+'Niger U'!D10+'Castor U'!D10+'G Nut U'!E14</f>
        <v>215.60000000000002</v>
      </c>
      <c r="E11" s="5">
        <f>'Soyabean U'!E9+'Sunflower U'!F13+'Sesamum U'!E11+'Niger U'!E10+'Castor U'!E10+'G Nut U'!F14</f>
        <v>215.79999999999995</v>
      </c>
      <c r="F11" s="5">
        <f>'Soyabean U'!F9+'Sunflower U'!G13+'Sesamum U'!F11+'Niger U'!F10+'Castor U'!F10+'G Nut U'!G14</f>
        <v>213.69999999999996</v>
      </c>
      <c r="G11" s="5">
        <f>'Soyabean U'!G9+'Sunflower U'!H13+'Sesamum U'!G11+'Niger U'!G10+'Castor U'!G10+'G Nut U'!H14</f>
        <v>185.80700000000002</v>
      </c>
      <c r="H11" s="5">
        <f>'Soyabean U'!H9+'Sunflower U'!I13+'Sesamum U'!H11+'Niger U'!H10+'Castor U'!H10+'G Nut U'!I14</f>
        <v>133.1</v>
      </c>
      <c r="I11" s="5">
        <f>'Soyabean U'!I9+'Sunflower U'!J13+'Sesamum U'!I11+'Niger U'!I10+'Castor U'!I10+'G Nut U'!J14</f>
        <v>180.20000000000002</v>
      </c>
      <c r="J11" s="5">
        <f>'Soyabean U'!J9+'Sunflower U'!K13+'Sesamum U'!J11+'Niger U'!J10+'Castor U'!J10+'G Nut U'!K14</f>
        <v>147.89999999999998</v>
      </c>
      <c r="K11" s="5">
        <f>'Soyabean U'!K9+'Sunflower U'!L13+'Sesamum U'!K11+'Niger U'!K10+'Castor U'!K10+'G Nut U'!L14</f>
        <v>135.44</v>
      </c>
      <c r="L11" s="30">
        <f t="shared" si="0"/>
        <v>824.2556249556393</v>
      </c>
      <c r="M11" s="30">
        <f t="shared" si="1"/>
        <v>608.2902975183949</v>
      </c>
      <c r="N11" s="30">
        <f t="shared" si="2"/>
        <v>835.8070500927644</v>
      </c>
      <c r="O11" s="30">
        <f t="shared" si="3"/>
        <v>685.356811862836</v>
      </c>
      <c r="P11" s="30">
        <f t="shared" si="4"/>
        <v>633.7856808610203</v>
      </c>
      <c r="Q11" s="2" t="s">
        <v>6</v>
      </c>
      <c r="R11" s="115">
        <f t="shared" si="5"/>
        <v>217.8668</v>
      </c>
      <c r="S11" s="115">
        <f t="shared" si="6"/>
        <v>156.48940000000002</v>
      </c>
      <c r="T11" s="116">
        <f t="shared" si="7"/>
        <v>718.2801601712606</v>
      </c>
    </row>
    <row r="12" spans="1:20" ht="24.75" customHeight="1">
      <c r="A12" s="5" t="s">
        <v>7</v>
      </c>
      <c r="B12" s="5">
        <f>'G Nut U'!C15</f>
        <v>0.5</v>
      </c>
      <c r="C12" s="5">
        <f>'G Nut U'!D15</f>
        <v>0.36</v>
      </c>
      <c r="D12" s="5">
        <f>'G Nut U'!E15</f>
        <v>0.53</v>
      </c>
      <c r="E12" s="5">
        <f>'G Nut U'!F15</f>
        <v>0.39</v>
      </c>
      <c r="F12" s="5">
        <f>'G Nut U'!G15</f>
        <v>0.36</v>
      </c>
      <c r="G12" s="5">
        <f>'G Nut U'!H15</f>
        <v>1.4</v>
      </c>
      <c r="H12" s="5">
        <f>'G Nut U'!I15</f>
        <v>1.02</v>
      </c>
      <c r="I12" s="5">
        <f>'G Nut U'!J15</f>
        <v>1.346</v>
      </c>
      <c r="J12" s="5">
        <f>'G Nut U'!K15</f>
        <v>0.95</v>
      </c>
      <c r="K12" s="5">
        <f>'G Nut U'!L15</f>
        <v>0.73</v>
      </c>
      <c r="L12" s="30">
        <f t="shared" si="0"/>
        <v>2800</v>
      </c>
      <c r="M12" s="30">
        <f t="shared" si="1"/>
        <v>2833.3333333333335</v>
      </c>
      <c r="N12" s="30">
        <f t="shared" si="2"/>
        <v>2539.6226415094343</v>
      </c>
      <c r="O12" s="30">
        <f t="shared" si="3"/>
        <v>2435.8974358974356</v>
      </c>
      <c r="P12" s="30">
        <f t="shared" si="4"/>
        <v>2027.7777777777776</v>
      </c>
      <c r="Q12" s="2" t="s">
        <v>7</v>
      </c>
      <c r="R12" s="115">
        <f t="shared" si="5"/>
        <v>0.42800000000000005</v>
      </c>
      <c r="S12" s="115">
        <f t="shared" si="6"/>
        <v>1.0892</v>
      </c>
      <c r="T12" s="116">
        <f t="shared" si="7"/>
        <v>2544.859813084112</v>
      </c>
    </row>
    <row r="13" spans="1:20" ht="24.75" customHeight="1">
      <c r="A13" s="5" t="s">
        <v>8</v>
      </c>
      <c r="B13" s="5">
        <f>'Soyabean U'!B10+'Sesamum U'!B12+'Niger U'!B11+'Castor U'!B11+'G Nut U'!C18</f>
        <v>2555</v>
      </c>
      <c r="C13" s="5">
        <f>'Soyabean U'!C10+'Sesamum U'!C12+'Niger U'!C11+'Castor U'!C11+'G Nut U'!D18</f>
        <v>2631</v>
      </c>
      <c r="D13" s="5">
        <f>'Soyabean U'!D10+'Sesamum U'!D12+'Niger U'!D11+'Castor U'!D11+'G Nut U'!E18</f>
        <v>2156</v>
      </c>
      <c r="E13" s="5">
        <f>'Soyabean U'!E10+'Sesamum U'!E12+'Niger U'!E11+'Castor U'!E11+'G Nut U'!F18</f>
        <v>2687</v>
      </c>
      <c r="F13" s="5">
        <f>'Soyabean U'!F10+'Sesamum U'!F12+'Niger U'!F11+'Castor U'!F11+'G Nut U'!G18</f>
        <v>2305.56</v>
      </c>
      <c r="G13" s="5">
        <f>'Soyabean U'!G10+'Sesamum U'!G12+'Niger U'!G11+'Castor U'!G11+'G Nut U'!H18</f>
        <v>4340</v>
      </c>
      <c r="H13" s="5">
        <f>'Soyabean U'!H10+'Sesamum U'!H12+'Niger U'!H11+'Castor U'!H11+'G Nut U'!I18</f>
        <v>4229</v>
      </c>
      <c r="I13" s="5">
        <f>'Soyabean U'!I10+'Sesamum U'!I12+'Niger U'!I11+'Castor U'!I11+'G Nut U'!J18</f>
        <v>2183</v>
      </c>
      <c r="J13" s="5">
        <f>'Soyabean U'!J10+'Sesamum U'!J12+'Niger U'!J11+'Castor U'!J11+'G Nut U'!K18</f>
        <v>6205.426</v>
      </c>
      <c r="K13" s="5">
        <f>'Soyabean U'!K10+'Sesamum U'!K12+'Niger U'!K11+'Castor U'!K11+'G Nut U'!L18</f>
        <v>4523.92</v>
      </c>
      <c r="L13" s="30">
        <f t="shared" si="0"/>
        <v>1698.6301369863013</v>
      </c>
      <c r="M13" s="30">
        <f t="shared" si="1"/>
        <v>1607.3736221968834</v>
      </c>
      <c r="N13" s="30">
        <f t="shared" si="2"/>
        <v>1012.5231910946197</v>
      </c>
      <c r="O13" s="30">
        <f t="shared" si="3"/>
        <v>2309.4253814663193</v>
      </c>
      <c r="P13" s="30">
        <f t="shared" si="4"/>
        <v>1962.178386162147</v>
      </c>
      <c r="Q13" s="2" t="s">
        <v>8</v>
      </c>
      <c r="R13" s="115">
        <f t="shared" si="5"/>
        <v>2466.912</v>
      </c>
      <c r="S13" s="115">
        <f t="shared" si="6"/>
        <v>4296.2692</v>
      </c>
      <c r="T13" s="116">
        <f t="shared" si="7"/>
        <v>1741.5575423849737</v>
      </c>
    </row>
    <row r="14" spans="1:20" ht="24.75" customHeight="1">
      <c r="A14" s="5" t="s">
        <v>36</v>
      </c>
      <c r="B14" s="5">
        <f>'Sesamum U'!B13+'Castor U'!B12+'G Nut U'!C21</f>
        <v>5.5</v>
      </c>
      <c r="C14" s="5">
        <f>'Sesamum U'!C13+'Castor U'!C12+'G Nut U'!D21</f>
        <v>8</v>
      </c>
      <c r="D14" s="5">
        <f>'Sesamum U'!D13+'Castor U'!D12+'G Nut U'!E21</f>
        <v>6.199999999999999</v>
      </c>
      <c r="E14" s="5">
        <f>'Sesamum U'!E13+'Castor U'!E12+'G Nut U'!F21</f>
        <v>7.1</v>
      </c>
      <c r="F14" s="5">
        <f>'Sesamum U'!F13+'Castor U'!F12+'G Nut U'!G21</f>
        <v>6</v>
      </c>
      <c r="G14" s="5">
        <f>'Sesamum U'!G13+'Castor U'!G12+'G Nut U'!H21</f>
        <v>3.8</v>
      </c>
      <c r="H14" s="5">
        <f>'Sesamum U'!H13+'Castor U'!H12+'G Nut U'!I21</f>
        <v>6</v>
      </c>
      <c r="I14" s="5">
        <f>'Sesamum U'!I13+'Castor U'!I12+'G Nut U'!J21</f>
        <v>5.1</v>
      </c>
      <c r="J14" s="5">
        <f>'Sesamum U'!J13+'Castor U'!J12+'G Nut U'!K21</f>
        <v>7</v>
      </c>
      <c r="K14" s="5">
        <f>'Sesamum U'!K13+'Castor U'!K12+'G Nut U'!L21</f>
        <v>5.300000000000001</v>
      </c>
      <c r="L14" s="30">
        <f t="shared" si="0"/>
        <v>690.9090909090909</v>
      </c>
      <c r="M14" s="30">
        <f t="shared" si="1"/>
        <v>750</v>
      </c>
      <c r="N14" s="30">
        <f t="shared" si="2"/>
        <v>822.5806451612904</v>
      </c>
      <c r="O14" s="30">
        <f t="shared" si="3"/>
        <v>985.9154929577466</v>
      </c>
      <c r="P14" s="30">
        <f t="shared" si="4"/>
        <v>883.3333333333334</v>
      </c>
      <c r="Q14" s="2" t="s">
        <v>36</v>
      </c>
      <c r="R14" s="115">
        <f t="shared" si="5"/>
        <v>6.56</v>
      </c>
      <c r="S14" s="115">
        <f t="shared" si="6"/>
        <v>5.4399999999999995</v>
      </c>
      <c r="T14" s="116">
        <f t="shared" si="7"/>
        <v>829.2682926829268</v>
      </c>
    </row>
    <row r="15" spans="1:20" ht="24.75" customHeight="1">
      <c r="A15" s="5" t="s">
        <v>48</v>
      </c>
      <c r="B15" s="5">
        <f>'Soyabean U'!B11+'Sesamum U'!B14+'G Nut U'!C22</f>
        <v>4.46</v>
      </c>
      <c r="C15" s="5">
        <f>'Soyabean U'!C11+'Sesamum U'!C14+'G Nut U'!D22</f>
        <v>3.88</v>
      </c>
      <c r="D15" s="5">
        <f>'Soyabean U'!D11+'Sesamum U'!D14+'G Nut U'!E22</f>
        <v>3.3619999999999997</v>
      </c>
      <c r="E15" s="5">
        <f>'Soyabean U'!E11+'Sesamum U'!E14+'G Nut U'!F22</f>
        <v>2.52</v>
      </c>
      <c r="F15" s="5">
        <f>'Soyabean U'!F11+'Sesamum U'!F14+'G Nut U'!G22</f>
        <v>2.7499999999999996</v>
      </c>
      <c r="G15" s="5">
        <f>'Soyabean U'!G11+'Sesamum U'!G14+'G Nut U'!H22</f>
        <v>2.39</v>
      </c>
      <c r="H15" s="5">
        <f>'Soyabean U'!H11+'Sesamum U'!H14+'G Nut U'!I22</f>
        <v>2.17</v>
      </c>
      <c r="I15" s="5">
        <f>'Soyabean U'!I11+'Sesamum U'!I14+'G Nut U'!J22</f>
        <v>1.88</v>
      </c>
      <c r="J15" s="5">
        <f>'Soyabean U'!J11+'Sesamum U'!J14+'G Nut U'!K22</f>
        <v>1.55</v>
      </c>
      <c r="K15" s="5">
        <f>'Soyabean U'!K11+'Sesamum U'!K14+'G Nut U'!L22</f>
        <v>1.69</v>
      </c>
      <c r="L15" s="30">
        <f t="shared" si="0"/>
        <v>535.8744394618834</v>
      </c>
      <c r="M15" s="30">
        <f t="shared" si="1"/>
        <v>559.2783505154639</v>
      </c>
      <c r="N15" s="30">
        <f t="shared" si="2"/>
        <v>559.1909577632363</v>
      </c>
      <c r="O15" s="30">
        <f t="shared" si="3"/>
        <v>615.0793650793651</v>
      </c>
      <c r="P15" s="30">
        <f t="shared" si="4"/>
        <v>614.5454545454546</v>
      </c>
      <c r="Q15" s="2" t="s">
        <v>48</v>
      </c>
      <c r="R15" s="115">
        <f t="shared" si="5"/>
        <v>3.3943999999999996</v>
      </c>
      <c r="S15" s="115">
        <f t="shared" si="6"/>
        <v>1.936</v>
      </c>
      <c r="T15" s="116">
        <f t="shared" si="7"/>
        <v>570.3511666273863</v>
      </c>
    </row>
    <row r="16" spans="1:20" ht="24.75" customHeight="1">
      <c r="A16" s="5" t="s">
        <v>44</v>
      </c>
      <c r="B16" s="5">
        <f>'Sesamum U'!B15+'G Nut U'!C23</f>
        <v>4.626</v>
      </c>
      <c r="C16" s="5">
        <f>'Sesamum U'!C15+'G Nut U'!D23</f>
        <v>4.351</v>
      </c>
      <c r="D16" s="5">
        <f>'Sesamum U'!D15+'G Nut U'!E23</f>
        <v>4.79</v>
      </c>
      <c r="E16" s="5">
        <f>'Sesamum U'!E15+'G Nut U'!F23</f>
        <v>5.069999999999999</v>
      </c>
      <c r="F16" s="5">
        <f>'Sesamum U'!F15+'G Nut U'!G23</f>
        <v>3.8</v>
      </c>
      <c r="G16" s="5">
        <f>'Sesamum U'!G15+'G Nut U'!H23</f>
        <v>2.04</v>
      </c>
      <c r="H16" s="5">
        <f>'Sesamum U'!H15+'G Nut U'!I23</f>
        <v>1.91</v>
      </c>
      <c r="I16" s="5">
        <f>'Sesamum U'!I15+'G Nut U'!J23</f>
        <v>2.09</v>
      </c>
      <c r="J16" s="5">
        <f>'Sesamum U'!J15+'G Nut U'!K23</f>
        <v>2.2399999999999998</v>
      </c>
      <c r="K16" s="5">
        <f>'Sesamum U'!K15+'G Nut U'!L23</f>
        <v>1.57</v>
      </c>
      <c r="L16" s="30">
        <f t="shared" si="0"/>
        <v>440.98573281452656</v>
      </c>
      <c r="M16" s="30">
        <f t="shared" si="1"/>
        <v>438.9795449321995</v>
      </c>
      <c r="N16" s="30">
        <f t="shared" si="2"/>
        <v>436.3256784968684</v>
      </c>
      <c r="O16" s="30">
        <f t="shared" si="3"/>
        <v>441.8145956607495</v>
      </c>
      <c r="P16" s="30">
        <f t="shared" si="4"/>
        <v>413.1578947368422</v>
      </c>
      <c r="Q16" s="2" t="s">
        <v>44</v>
      </c>
      <c r="R16" s="115">
        <f t="shared" si="5"/>
        <v>4.5274</v>
      </c>
      <c r="S16" s="115">
        <f t="shared" si="6"/>
        <v>1.97</v>
      </c>
      <c r="T16" s="116">
        <f t="shared" si="7"/>
        <v>435.1283297256703</v>
      </c>
    </row>
    <row r="17" spans="1:20" ht="24.75" customHeight="1">
      <c r="A17" s="5" t="s">
        <v>53</v>
      </c>
      <c r="B17" s="5">
        <f>'Soyabean U'!B12+'Sunflower U'!C15+'Sesamum U'!B16+'Niger U'!B13+'Castor U'!B13+'G Nut U'!C24</f>
        <v>54.638999999999996</v>
      </c>
      <c r="C17" s="5">
        <f>'Soyabean U'!C12+'Sunflower U'!D15+'Sesamum U'!C16+'Niger U'!C13+'Castor U'!C13+'G Nut U'!D24</f>
        <v>29.173000000000002</v>
      </c>
      <c r="D17" s="5">
        <f>'Soyabean U'!D12+'Sunflower U'!E15+'Sesamum U'!D16+'Niger U'!D13+'Castor U'!D13+'G Nut U'!E24</f>
        <v>37.93</v>
      </c>
      <c r="E17" s="5">
        <f>'Soyabean U'!E12+'Sunflower U'!F15+'Sesamum U'!E16+'Niger U'!E13+'Castor U'!E13+'G Nut U'!F24</f>
        <v>32.834</v>
      </c>
      <c r="F17" s="5">
        <f>'Soyabean U'!F12+'Sunflower U'!G15+'Sesamum U'!F16+'Niger U'!F13+'Castor U'!F13+'G Nut U'!G24</f>
        <v>36.239999999999995</v>
      </c>
      <c r="G17" s="5">
        <f>'Soyabean U'!G12+'Sunflower U'!H15+'Sesamum U'!G16+'Niger U'!G13+'Castor U'!G13+'G Nut U'!H24</f>
        <v>32.743</v>
      </c>
      <c r="H17" s="5">
        <f>'Soyabean U'!H12+'Sunflower U'!I15+'Sesamum U'!H16+'Niger U'!H13+'Castor U'!H13+'G Nut U'!I24</f>
        <v>25.12</v>
      </c>
      <c r="I17" s="5">
        <f>'Soyabean U'!I12+'Sunflower U'!J15+'Sesamum U'!I16+'Niger U'!I13+'Castor U'!I13+'G Nut U'!J24</f>
        <v>34.33</v>
      </c>
      <c r="J17" s="5">
        <f>'Soyabean U'!J12+'Sunflower U'!K15+'Sesamum U'!J16+'Niger U'!J13+'Castor U'!J13+'G Nut U'!K24</f>
        <v>31.631</v>
      </c>
      <c r="K17" s="5">
        <f>'Soyabean U'!K12+'Sunflower U'!L15+'Sesamum U'!K16+'Niger U'!K13+'Castor U'!K13+'G Nut U'!L24</f>
        <v>30.519999999999996</v>
      </c>
      <c r="L17" s="30">
        <f t="shared" si="0"/>
        <v>599.2606014019292</v>
      </c>
      <c r="M17" s="30">
        <f t="shared" si="1"/>
        <v>861.0701676207452</v>
      </c>
      <c r="N17" s="30">
        <f t="shared" si="2"/>
        <v>905.0883205905616</v>
      </c>
      <c r="O17" s="30">
        <f t="shared" si="3"/>
        <v>963.3611500274105</v>
      </c>
      <c r="P17" s="30">
        <f t="shared" si="4"/>
        <v>842.1633554083885</v>
      </c>
      <c r="Q17" s="2" t="s">
        <v>53</v>
      </c>
      <c r="R17" s="115">
        <f t="shared" si="5"/>
        <v>38.163199999999996</v>
      </c>
      <c r="S17" s="115">
        <f t="shared" si="6"/>
        <v>30.8688</v>
      </c>
      <c r="T17" s="116">
        <f t="shared" si="7"/>
        <v>808.8629884286433</v>
      </c>
    </row>
    <row r="18" spans="1:20" ht="24.75" customHeight="1">
      <c r="A18" s="5" t="s">
        <v>11</v>
      </c>
      <c r="B18" s="5">
        <f>'Soyabean U'!B13+'Sunflower U'!C18+'Sesamum U'!B17+'Niger U'!B14+'Castor U'!B14+'G Nut U'!C25</f>
        <v>1150</v>
      </c>
      <c r="C18" s="5">
        <f>'Soyabean U'!C13+'Sunflower U'!D18+'Sesamum U'!C17+'Niger U'!C14+'Castor U'!C14+'G Nut U'!D25</f>
        <v>990</v>
      </c>
      <c r="D18" s="5">
        <f>'Soyabean U'!D13+'Sunflower U'!E18+'Sesamum U'!D17+'Niger U'!D14+'Castor U'!D14+'G Nut U'!E25</f>
        <v>882</v>
      </c>
      <c r="E18" s="5">
        <f>'Soyabean U'!E13+'Sunflower U'!F18+'Sesamum U'!E17+'Niger U'!E14+'Castor U'!E14+'G Nut U'!F25</f>
        <v>946</v>
      </c>
      <c r="F18" s="5">
        <f>'Soyabean U'!F13+'Sunflower U'!G18+'Sesamum U'!F17+'Niger U'!F14+'Castor U'!F14+'G Nut U'!G25</f>
        <v>957</v>
      </c>
      <c r="G18" s="5">
        <f>'Soyabean U'!G13+'Sunflower U'!H18+'Sesamum U'!G17+'Niger U'!G14+'Castor U'!G14+'G Nut U'!H25</f>
        <v>901</v>
      </c>
      <c r="H18" s="5">
        <f>'Soyabean U'!H13+'Sunflower U'!I18+'Sesamum U'!H17+'Niger U'!H14+'Castor U'!H14+'G Nut U'!I25</f>
        <v>654</v>
      </c>
      <c r="I18" s="5">
        <f>'Soyabean U'!I13+'Sunflower U'!J18+'Sesamum U'!I17+'Niger U'!I14+'Castor U'!I14+'G Nut U'!J25</f>
        <v>560.252</v>
      </c>
      <c r="J18" s="5">
        <f>'Soyabean U'!J13+'Sunflower U'!K18+'Sesamum U'!J17+'Niger U'!J14+'Castor U'!J14+'G Nut U'!K25</f>
        <v>815</v>
      </c>
      <c r="K18" s="5">
        <f>'Soyabean U'!K13+'Sunflower U'!L18+'Sesamum U'!K17+'Niger U'!K14+'Castor U'!K14+'G Nut U'!L25</f>
        <v>656</v>
      </c>
      <c r="L18" s="30">
        <f t="shared" si="0"/>
        <v>783.4782608695651</v>
      </c>
      <c r="M18" s="30">
        <f t="shared" si="1"/>
        <v>660.6060606060606</v>
      </c>
      <c r="N18" s="30">
        <f t="shared" si="2"/>
        <v>635.2063492063492</v>
      </c>
      <c r="O18" s="30">
        <f t="shared" si="3"/>
        <v>861.522198731501</v>
      </c>
      <c r="P18" s="30">
        <f t="shared" si="4"/>
        <v>685.4754440961337</v>
      </c>
      <c r="Q18" s="2" t="s">
        <v>11</v>
      </c>
      <c r="R18" s="115">
        <f t="shared" si="5"/>
        <v>985</v>
      </c>
      <c r="S18" s="115">
        <f t="shared" si="6"/>
        <v>717.2504</v>
      </c>
      <c r="T18" s="116">
        <f t="shared" si="7"/>
        <v>728.1729949238579</v>
      </c>
    </row>
    <row r="19" spans="1:20" ht="24.75" customHeight="1">
      <c r="A19" s="5" t="s">
        <v>12</v>
      </c>
      <c r="B19" s="5">
        <f>'Sesamum U'!B18+'G Nut U'!C28</f>
        <v>2</v>
      </c>
      <c r="C19" s="5">
        <f>'Sesamum U'!C18+'G Nut U'!D28</f>
        <v>1.79</v>
      </c>
      <c r="D19" s="5">
        <f>'Sesamum U'!D18+'G Nut U'!E28</f>
        <v>1.0150000000000001</v>
      </c>
      <c r="E19" s="5">
        <f>'Sesamum U'!E18+'G Nut U'!F28</f>
        <v>0.55</v>
      </c>
      <c r="F19" s="5">
        <f>'Sesamum U'!F18+'G Nut U'!G28</f>
        <v>0.73</v>
      </c>
      <c r="G19" s="5">
        <f>'Sesamum U'!G18+'G Nut U'!H28</f>
        <v>2.1</v>
      </c>
      <c r="H19" s="5">
        <f>'Sesamum U'!H18+'G Nut U'!I28</f>
        <v>2.23</v>
      </c>
      <c r="I19" s="5">
        <f>'Sesamum U'!I18+'G Nut U'!J28</f>
        <v>1.06</v>
      </c>
      <c r="J19" s="5">
        <f>'Sesamum U'!J18+'G Nut U'!K28</f>
        <v>0.43999999999999995</v>
      </c>
      <c r="K19" s="5">
        <f>'Sesamum U'!K18+'G Nut U'!L28</f>
        <v>0.76</v>
      </c>
      <c r="L19" s="30">
        <f t="shared" si="0"/>
        <v>1050</v>
      </c>
      <c r="M19" s="30">
        <f t="shared" si="1"/>
        <v>1245.8100558659216</v>
      </c>
      <c r="N19" s="30">
        <f t="shared" si="2"/>
        <v>1044.3349753694579</v>
      </c>
      <c r="O19" s="30">
        <f t="shared" si="3"/>
        <v>799.9999999999998</v>
      </c>
      <c r="P19" s="30">
        <f t="shared" si="4"/>
        <v>1041.0958904109589</v>
      </c>
      <c r="Q19" s="2" t="s">
        <v>12</v>
      </c>
      <c r="R19" s="115">
        <f t="shared" si="5"/>
        <v>1.2169999999999999</v>
      </c>
      <c r="S19" s="115">
        <f t="shared" si="6"/>
        <v>1.318</v>
      </c>
      <c r="T19" s="116">
        <f t="shared" si="7"/>
        <v>1082.9909613804439</v>
      </c>
    </row>
    <row r="20" spans="1:20" ht="24.75" customHeight="1">
      <c r="A20" s="5" t="s">
        <v>54</v>
      </c>
      <c r="B20" s="5">
        <f>'Soyabean U'!B15+'Sunflower U'!C21+'Sesamum U'!B19+'Niger U'!B15+'Castor U'!B15+'G Nut U'!C31</f>
        <v>6159.8</v>
      </c>
      <c r="C20" s="5">
        <f>'Soyabean U'!C15+'Sunflower U'!D21+'Sesamum U'!C19+'Niger U'!C15+'Castor U'!C15+'G Nut U'!D31</f>
        <v>6296.3</v>
      </c>
      <c r="D20" s="5">
        <f>'Soyabean U'!D15+'Sunflower U'!E21+'Sesamum U'!D19+'Niger U'!D15+'Castor U'!D15+'G Nut U'!E31</f>
        <v>6639.999999999999</v>
      </c>
      <c r="E20" s="5">
        <f>'Soyabean U'!E15+'Sunflower U'!F21+'Sesamum U'!E19+'Niger U'!E15+'Castor U'!E15+'G Nut U'!F31</f>
        <v>6859.4</v>
      </c>
      <c r="F20" s="5">
        <f>'Soyabean U'!F15+'Sunflower U'!G21+'Sesamum U'!F19+'Niger U'!F15+'Castor U'!F15+'G Nut U'!G31</f>
        <v>6213.1</v>
      </c>
      <c r="G20" s="5">
        <f>'Soyabean U'!G15+'Sunflower U'!H21+'Sesamum U'!G19+'Niger U'!G15+'Castor U'!G15+'G Nut U'!H31</f>
        <v>7138.000000000001</v>
      </c>
      <c r="H20" s="5">
        <f>'Soyabean U'!H15+'Sunflower U'!I21+'Sesamum U'!H19+'Niger U'!H15+'Castor U'!H15+'G Nut U'!I31</f>
        <v>6801.2</v>
      </c>
      <c r="I20" s="5">
        <f>'Soyabean U'!I15+'Sunflower U'!J21+'Sesamum U'!I19+'Niger U'!I15+'Castor U'!I15+'G Nut U'!J31</f>
        <v>8299.420000000002</v>
      </c>
      <c r="J20" s="5">
        <f>'Soyabean U'!J15+'Sunflower U'!K21+'Sesamum U'!J19+'Niger U'!J15+'Castor U'!J15+'G Nut U'!K31</f>
        <v>5735.4691</v>
      </c>
      <c r="K20" s="5">
        <f>'Soyabean U'!K15+'Sunflower U'!L21+'Sesamum U'!K19+'Niger U'!K15+'Castor U'!K15+'G Nut U'!L31</f>
        <v>6926</v>
      </c>
      <c r="L20" s="30">
        <f t="shared" si="0"/>
        <v>1158.8038572680932</v>
      </c>
      <c r="M20" s="30">
        <f t="shared" si="1"/>
        <v>1080.1899528294393</v>
      </c>
      <c r="N20" s="30">
        <f t="shared" si="2"/>
        <v>1249.9126506024102</v>
      </c>
      <c r="O20" s="30">
        <f t="shared" si="3"/>
        <v>836.1473452488557</v>
      </c>
      <c r="P20" s="30">
        <f t="shared" si="4"/>
        <v>1114.7414334229288</v>
      </c>
      <c r="Q20" s="2" t="s">
        <v>54</v>
      </c>
      <c r="R20" s="115">
        <f t="shared" si="5"/>
        <v>6433.719999999999</v>
      </c>
      <c r="S20" s="115">
        <f t="shared" si="6"/>
        <v>6980.017820000001</v>
      </c>
      <c r="T20" s="116">
        <f t="shared" si="7"/>
        <v>1084.911656086992</v>
      </c>
    </row>
    <row r="21" spans="1:20" ht="24.75" customHeight="1">
      <c r="A21" s="5" t="s">
        <v>14</v>
      </c>
      <c r="B21" s="5">
        <f>'Soyabean U'!B16+'Sunflower U'!C24+'Sesamum U'!B20+'Niger U'!B16+'Castor U'!B16+'G Nut U'!C32</f>
        <v>3174</v>
      </c>
      <c r="C21" s="5">
        <f>'Soyabean U'!C16+'Sunflower U'!D24+'Sesamum U'!C20+'Niger U'!C16+'Castor U'!C16+'G Nut U'!D32</f>
        <v>3381</v>
      </c>
      <c r="D21" s="5">
        <f>'Soyabean U'!D16+'Sunflower U'!E24+'Sesamum U'!D20+'Niger U'!D16+'Castor U'!D16+'G Nut U'!E32</f>
        <v>3590</v>
      </c>
      <c r="E21" s="5">
        <f>'Soyabean U'!E16+'Sunflower U'!F24+'Sesamum U'!E20+'Niger U'!E16+'Castor U'!E16+'G Nut U'!F32</f>
        <v>3892</v>
      </c>
      <c r="F21" s="5">
        <f>'Soyabean U'!F16+'Sunflower U'!G24+'Sesamum U'!F20+'Niger U'!F16+'Castor U'!F16+'G Nut U'!G32</f>
        <v>3970</v>
      </c>
      <c r="G21" s="5">
        <f>'Soyabean U'!G16+'Sunflower U'!H24+'Sesamum U'!G20+'Niger U'!G16+'Castor U'!G16+'G Nut U'!H32</f>
        <v>4729</v>
      </c>
      <c r="H21" s="5">
        <f>'Soyabean U'!H16+'Sunflower U'!I24+'Sesamum U'!H20+'Niger U'!H16+'Castor U'!H16+'G Nut U'!I32</f>
        <v>4279</v>
      </c>
      <c r="I21" s="5">
        <f>'Soyabean U'!I16+'Sunflower U'!J24+'Sesamum U'!I20+'Niger U'!I16+'Castor U'!I16+'G Nut U'!J32</f>
        <v>4949.769</v>
      </c>
      <c r="J21" s="5">
        <f>'Soyabean U'!J16+'Sunflower U'!K24+'Sesamum U'!J20+'Niger U'!J16+'Castor U'!J16+'G Nut U'!K32</f>
        <v>5099.926420454545</v>
      </c>
      <c r="K21" s="5">
        <f>'Soyabean U'!K16+'Sunflower U'!L24+'Sesamum U'!K20+'Niger U'!K16+'Castor U'!K16+'G Nut U'!L32</f>
        <v>2658.2</v>
      </c>
      <c r="L21" s="30">
        <f t="shared" si="0"/>
        <v>1489.9180844360428</v>
      </c>
      <c r="M21" s="30">
        <f t="shared" si="1"/>
        <v>1265.6018929310856</v>
      </c>
      <c r="N21" s="30">
        <f t="shared" si="2"/>
        <v>1378.76573816156</v>
      </c>
      <c r="O21" s="30">
        <f t="shared" si="3"/>
        <v>1310.3613618845181</v>
      </c>
      <c r="P21" s="30">
        <f t="shared" si="4"/>
        <v>669.5717884130981</v>
      </c>
      <c r="Q21" s="2" t="s">
        <v>14</v>
      </c>
      <c r="R21" s="115">
        <f t="shared" si="5"/>
        <v>3601.4</v>
      </c>
      <c r="S21" s="115">
        <f t="shared" si="6"/>
        <v>4343.17908409091</v>
      </c>
      <c r="T21" s="116">
        <f t="shared" si="7"/>
        <v>1205.969646273924</v>
      </c>
    </row>
    <row r="22" spans="1:20" ht="24.75" customHeight="1">
      <c r="A22" s="5" t="s">
        <v>38</v>
      </c>
      <c r="B22" s="5">
        <f>'Soyabean U'!B17+'Sesamum U'!B21+'G Nut U'!C35</f>
        <v>7.75</v>
      </c>
      <c r="C22" s="5">
        <f>'Soyabean U'!C17+'Sesamum U'!C21+'G Nut U'!D35</f>
        <v>8.430967741935484</v>
      </c>
      <c r="D22" s="5">
        <f>'Soyabean U'!D17+'Sesamum U'!D21+'G Nut U'!E35</f>
        <v>8.1</v>
      </c>
      <c r="E22" s="5">
        <f>'Soyabean U'!E17+'Sesamum U'!E21+'G Nut U'!F35</f>
        <v>8.42</v>
      </c>
      <c r="F22" s="5">
        <f>'Soyabean U'!F17+'Sesamum U'!F21+'G Nut U'!G35</f>
        <v>8.42</v>
      </c>
      <c r="G22" s="5">
        <f>'Soyabean U'!G17+'Sesamum U'!G21+'G Nut U'!H35</f>
        <v>5.84</v>
      </c>
      <c r="H22" s="5">
        <f>'Soyabean U'!H17+'Sesamum U'!H21+'G Nut U'!I35</f>
        <v>7.3</v>
      </c>
      <c r="I22" s="5">
        <f>'Soyabean U'!I17+'Sesamum U'!I21+'G Nut U'!J35</f>
        <v>1.9300000000000002</v>
      </c>
      <c r="J22" s="5">
        <f>'Soyabean U'!J17+'Sesamum U'!J21+'G Nut U'!K35</f>
        <v>7.16</v>
      </c>
      <c r="K22" s="5">
        <f>'Soyabean U'!K17+'Sesamum U'!K21+'G Nut U'!L35</f>
        <v>7.16</v>
      </c>
      <c r="L22" s="30">
        <f t="shared" si="0"/>
        <v>753.5483870967741</v>
      </c>
      <c r="M22" s="30">
        <f t="shared" si="1"/>
        <v>865.8555249464339</v>
      </c>
      <c r="N22" s="30">
        <f t="shared" si="2"/>
        <v>238.27160493827162</v>
      </c>
      <c r="O22" s="30">
        <f t="shared" si="3"/>
        <v>850.3562945368171</v>
      </c>
      <c r="P22" s="30">
        <f t="shared" si="4"/>
        <v>850.3562945368171</v>
      </c>
      <c r="Q22" s="2" t="s">
        <v>38</v>
      </c>
      <c r="R22" s="115">
        <f t="shared" si="5"/>
        <v>8.224193548387097</v>
      </c>
      <c r="S22" s="115">
        <f t="shared" si="6"/>
        <v>5.878</v>
      </c>
      <c r="T22" s="116">
        <f t="shared" si="7"/>
        <v>714.7205334379289</v>
      </c>
    </row>
    <row r="23" spans="1:20" ht="24.75" customHeight="1">
      <c r="A23" s="5" t="s">
        <v>39</v>
      </c>
      <c r="B23" s="5">
        <f>'Soyabean U'!B18+'Sesamum U'!B22+'Castor U'!B17</f>
        <v>2.709</v>
      </c>
      <c r="C23" s="5">
        <f>'Soyabean U'!C18+'Sesamum U'!C22+'Castor U'!C17</f>
        <v>2.69</v>
      </c>
      <c r="D23" s="5">
        <f>'Soyabean U'!D18+'Sesamum U'!D22+'Castor U'!D17</f>
        <v>2.6870000000000003</v>
      </c>
      <c r="E23" s="5">
        <f>'Soyabean U'!E18+'Sesamum U'!E22+'Castor U'!E17</f>
        <v>3.8700000000000006</v>
      </c>
      <c r="F23" s="5">
        <f>'Soyabean U'!F18+'Sesamum U'!F22+'Castor U'!F17</f>
        <v>4</v>
      </c>
      <c r="G23" s="5">
        <f>'Soyabean U'!G18+'Sesamum U'!G22+'Castor U'!G17</f>
        <v>2.112</v>
      </c>
      <c r="H23" s="5">
        <f>'Soyabean U'!H18+'Sesamum U'!H22+'Castor U'!H17</f>
        <v>2.6999999999999997</v>
      </c>
      <c r="I23" s="5">
        <f>'Soyabean U'!I18+'Sesamum U'!I22+'Castor U'!I17</f>
        <v>2.053</v>
      </c>
      <c r="J23" s="5">
        <f>'Soyabean U'!J18+'Sesamum U'!J22+'Castor U'!J17</f>
        <v>4.93</v>
      </c>
      <c r="K23" s="5">
        <f>'Soyabean U'!K18+'Sesamum U'!K22+'Castor U'!K17</f>
        <v>5.46</v>
      </c>
      <c r="L23" s="30">
        <f t="shared" si="0"/>
        <v>779.623477297896</v>
      </c>
      <c r="M23" s="30">
        <f t="shared" si="1"/>
        <v>1003.717472118959</v>
      </c>
      <c r="N23" s="30">
        <f t="shared" si="2"/>
        <v>764.0491254186824</v>
      </c>
      <c r="O23" s="30">
        <f t="shared" si="3"/>
        <v>1273.9018087855293</v>
      </c>
      <c r="P23" s="30">
        <f t="shared" si="4"/>
        <v>1365</v>
      </c>
      <c r="Q23" s="2" t="s">
        <v>39</v>
      </c>
      <c r="R23" s="115">
        <f t="shared" si="5"/>
        <v>3.1912000000000003</v>
      </c>
      <c r="S23" s="115">
        <f t="shared" si="6"/>
        <v>3.4509999999999996</v>
      </c>
      <c r="T23" s="116">
        <f t="shared" si="7"/>
        <v>1081.4113812985709</v>
      </c>
    </row>
    <row r="24" spans="1:20" ht="24.75" customHeight="1">
      <c r="A24" s="5" t="s">
        <v>40</v>
      </c>
      <c r="B24" s="5">
        <f>'Soyabean U'!B19+'Sesamum U'!B23</f>
        <v>2.76</v>
      </c>
      <c r="C24" s="5">
        <f>'Soyabean U'!C19+'Sesamum U'!C23</f>
        <v>2.09</v>
      </c>
      <c r="D24" s="5">
        <f>'Soyabean U'!D19+'Sesamum U'!D23</f>
        <v>1.76</v>
      </c>
      <c r="E24" s="5">
        <f>'Soyabean U'!E19+'Sesamum U'!E23</f>
        <v>1.75</v>
      </c>
      <c r="F24" s="5">
        <f>'Soyabean U'!F19+'Sesamum U'!F23</f>
        <v>1.82</v>
      </c>
      <c r="G24" s="5">
        <f>'Soyabean U'!G19+'Sesamum U'!G23</f>
        <v>3.5</v>
      </c>
      <c r="H24" s="5">
        <f>'Soyabean U'!H19+'Sesamum U'!H23</f>
        <v>2.03</v>
      </c>
      <c r="I24" s="5">
        <f>'Soyabean U'!I19+'Sesamum U'!I23</f>
        <v>2.01</v>
      </c>
      <c r="J24" s="5">
        <f>'Soyabean U'!J19+'Sesamum U'!J23</f>
        <v>2.02</v>
      </c>
      <c r="K24" s="5">
        <f>'Soyabean U'!K19+'Sesamum U'!K23</f>
        <v>2.07</v>
      </c>
      <c r="L24" s="30">
        <f t="shared" si="0"/>
        <v>1268.1159420289855</v>
      </c>
      <c r="M24" s="30">
        <f t="shared" si="1"/>
        <v>971.2918660287081</v>
      </c>
      <c r="N24" s="30">
        <f t="shared" si="2"/>
        <v>1142.0454545454543</v>
      </c>
      <c r="O24" s="30">
        <f t="shared" si="3"/>
        <v>1154.2857142857144</v>
      </c>
      <c r="P24" s="30">
        <f t="shared" si="4"/>
        <v>1137.3626373626373</v>
      </c>
      <c r="Q24" s="2" t="s">
        <v>40</v>
      </c>
      <c r="R24" s="115">
        <f t="shared" si="5"/>
        <v>2.036</v>
      </c>
      <c r="S24" s="115">
        <f t="shared" si="6"/>
        <v>2.3259999999999996</v>
      </c>
      <c r="T24" s="116">
        <f t="shared" si="7"/>
        <v>1142.436149312377</v>
      </c>
    </row>
    <row r="25" spans="1:20" ht="24.75" customHeight="1">
      <c r="A25" s="5" t="s">
        <v>15</v>
      </c>
      <c r="B25" s="5">
        <f>'Soyabean U'!B20+'Sunflower U'!C28+'Sesamum U'!B24+'Castor U'!B18+'G Nut U'!C36</f>
        <v>29.039999999999996</v>
      </c>
      <c r="C25" s="5">
        <f>'Soyabean U'!C20+'Sunflower U'!D28+'Sesamum U'!C24+'Castor U'!C18+'G Nut U'!D36</f>
        <v>29.26</v>
      </c>
      <c r="D25" s="5">
        <f>'Soyabean U'!D20+'Sunflower U'!E28+'Sesamum U'!D24+'Castor U'!D18+'G Nut U'!E36</f>
        <v>29.580000000000002</v>
      </c>
      <c r="E25" s="5">
        <f>'Soyabean U'!E20+'Sunflower U'!F28+'Sesamum U'!E24+'Castor U'!E18+'G Nut U'!F36</f>
        <v>29.740000000000002</v>
      </c>
      <c r="F25" s="5">
        <f>'Soyabean U'!F20+'Sunflower U'!G28+'Sesamum U'!F24+'Castor U'!F18+'G Nut U'!G36</f>
        <v>29.8</v>
      </c>
      <c r="G25" s="5">
        <f>'Soyabean U'!G20+'Sunflower U'!H28+'Sesamum U'!G24+'Castor U'!G18+'G Nut U'!H36</f>
        <v>33.58</v>
      </c>
      <c r="H25" s="5">
        <f>'Soyabean U'!H20+'Sunflower U'!I28+'Sesamum U'!H24+'Castor U'!H18+'G Nut U'!I36</f>
        <v>33.92999999999999</v>
      </c>
      <c r="I25" s="5">
        <f>'Soyabean U'!I20+'Sunflower U'!J28+'Sesamum U'!I24+'Castor U'!I18+'G Nut U'!J36</f>
        <v>34.24</v>
      </c>
      <c r="J25" s="5">
        <f>'Soyabean U'!J20+'Sunflower U'!K28+'Sesamum U'!J24+'Castor U'!J18+'G Nut U'!K36</f>
        <v>34.49</v>
      </c>
      <c r="K25" s="5">
        <f>'Soyabean U'!K20+'Sunflower U'!L28+'Sesamum U'!K24+'Castor U'!K18+'G Nut U'!L36</f>
        <v>34.54</v>
      </c>
      <c r="L25" s="30">
        <f t="shared" si="0"/>
        <v>1156.33608815427</v>
      </c>
      <c r="M25" s="30">
        <f t="shared" si="1"/>
        <v>1159.6035543403962</v>
      </c>
      <c r="N25" s="30">
        <f t="shared" si="2"/>
        <v>1157.5388776200134</v>
      </c>
      <c r="O25" s="30">
        <f t="shared" si="3"/>
        <v>1159.7175521183592</v>
      </c>
      <c r="P25" s="30">
        <f t="shared" si="4"/>
        <v>1159.0604026845638</v>
      </c>
      <c r="Q25" s="2" t="s">
        <v>15</v>
      </c>
      <c r="R25" s="115">
        <f t="shared" si="5"/>
        <v>29.484</v>
      </c>
      <c r="S25" s="115">
        <f t="shared" si="6"/>
        <v>34.156</v>
      </c>
      <c r="T25" s="116">
        <f t="shared" si="7"/>
        <v>1158.4588251254918</v>
      </c>
    </row>
    <row r="26" spans="1:20" ht="24.75" customHeight="1">
      <c r="A26" s="5" t="s">
        <v>131</v>
      </c>
      <c r="B26" s="5">
        <f>'Soyabean U'!B21+'Sunflower U'!C31+'Sesamum U'!B25+'Niger U'!B17+'Castor U'!B19+'G Nut U'!C38</f>
        <v>195.14</v>
      </c>
      <c r="C26" s="5">
        <f>'Soyabean U'!C21+'Sunflower U'!D31+'Sesamum U'!C25+'Niger U'!C17+'Castor U'!C19+'G Nut U'!D38</f>
        <v>155.45000000000002</v>
      </c>
      <c r="D26" s="5">
        <f>'Soyabean U'!D21+'Sunflower U'!E31+'Sesamum U'!D25+'Niger U'!D17+'Castor U'!D19+'G Nut U'!E38</f>
        <v>138.678</v>
      </c>
      <c r="E26" s="5">
        <f>'Soyabean U'!E21+'Sunflower U'!F31+'Sesamum U'!E25+'Niger U'!E17+'Castor U'!E19+'G Nut U'!F38</f>
        <v>127.55000000000001</v>
      </c>
      <c r="F26" s="5">
        <f>'Soyabean U'!F21+'Sunflower U'!G31+'Sesamum U'!F25+'Niger U'!F17+'Castor U'!F19+'G Nut U'!G38</f>
        <v>129.51</v>
      </c>
      <c r="G26" s="5">
        <f>'Soyabean U'!G21+'Sunflower U'!H31+'Sesamum U'!G25+'Niger U'!G17+'Castor U'!G19+'G Nut U'!H38</f>
        <v>93.94</v>
      </c>
      <c r="H26" s="5">
        <f>'Soyabean U'!H21+'Sunflower U'!I31+'Sesamum U'!H25+'Niger U'!H17+'Castor U'!H19+'G Nut U'!I38</f>
        <v>69.92</v>
      </c>
      <c r="I26" s="5">
        <f>'Soyabean U'!I21+'Sunflower U'!J31+'Sesamum U'!I25+'Niger U'!I17+'Castor U'!I19+'G Nut U'!J38</f>
        <v>70.85000000000001</v>
      </c>
      <c r="J26" s="5">
        <f>'Soyabean U'!J21+'Sunflower U'!K31+'Sesamum U'!J25+'Niger U'!J17+'Castor U'!J19+'G Nut U'!K38</f>
        <v>66.16</v>
      </c>
      <c r="K26" s="5">
        <f>'Soyabean U'!K21+'Sunflower U'!L31+'Sesamum U'!K25+'Niger U'!K17+'Castor U'!K19+'G Nut U'!L38</f>
        <v>62.6</v>
      </c>
      <c r="L26" s="30">
        <f t="shared" si="0"/>
        <v>481.3979706877114</v>
      </c>
      <c r="M26" s="30">
        <f t="shared" si="1"/>
        <v>449.7909295593438</v>
      </c>
      <c r="N26" s="30">
        <f t="shared" si="2"/>
        <v>510.89574409783825</v>
      </c>
      <c r="O26" s="30">
        <f t="shared" si="3"/>
        <v>518.6985495883966</v>
      </c>
      <c r="P26" s="30">
        <f t="shared" si="4"/>
        <v>483.36035827349247</v>
      </c>
      <c r="Q26" s="2" t="s">
        <v>131</v>
      </c>
      <c r="R26" s="115">
        <f t="shared" si="5"/>
        <v>149.2656</v>
      </c>
      <c r="S26" s="115">
        <f t="shared" si="6"/>
        <v>72.694</v>
      </c>
      <c r="T26" s="116">
        <f t="shared" si="7"/>
        <v>487.01107287948463</v>
      </c>
    </row>
    <row r="27" spans="1:20" ht="24.75" customHeight="1">
      <c r="A27" s="5" t="s">
        <v>18</v>
      </c>
      <c r="B27" s="5">
        <f>'Sesamum U'!B26+'G Nut U'!C41</f>
        <v>7.9</v>
      </c>
      <c r="C27" s="5">
        <f>'Sesamum U'!C26+'G Nut U'!D41</f>
        <v>7</v>
      </c>
      <c r="D27" s="5">
        <f>'Sesamum U'!D26+'G Nut U'!E41</f>
        <v>6.8</v>
      </c>
      <c r="E27" s="5">
        <f>'Sesamum U'!E26+'G Nut U'!F41</f>
        <v>5.3999999999999995</v>
      </c>
      <c r="F27" s="5">
        <f>'Sesamum U'!F26+'G Nut U'!G41</f>
        <v>6.1</v>
      </c>
      <c r="G27" s="5">
        <f>'Sesamum U'!G26+'G Nut U'!H41</f>
        <v>6.199999999999999</v>
      </c>
      <c r="H27" s="5">
        <f>'Sesamum U'!H26+'G Nut U'!I41</f>
        <v>5</v>
      </c>
      <c r="I27" s="5">
        <f>'Sesamum U'!I26+'G Nut U'!J41</f>
        <v>4.7</v>
      </c>
      <c r="J27" s="5">
        <f>'Sesamum U'!J26+'G Nut U'!K41</f>
        <v>3.8</v>
      </c>
      <c r="K27" s="5">
        <f>'Sesamum U'!K26+'G Nut U'!L41</f>
        <v>4</v>
      </c>
      <c r="L27" s="30">
        <f t="shared" si="0"/>
        <v>784.8101265822784</v>
      </c>
      <c r="M27" s="30">
        <f t="shared" si="1"/>
        <v>714.2857142857143</v>
      </c>
      <c r="N27" s="30">
        <f t="shared" si="2"/>
        <v>691.1764705882354</v>
      </c>
      <c r="O27" s="30">
        <f t="shared" si="3"/>
        <v>703.7037037037037</v>
      </c>
      <c r="P27" s="30">
        <f t="shared" si="4"/>
        <v>655.7377049180328</v>
      </c>
      <c r="Q27" s="2" t="s">
        <v>18</v>
      </c>
      <c r="R27" s="115">
        <f t="shared" si="5"/>
        <v>6.639999999999999</v>
      </c>
      <c r="S27" s="115">
        <f t="shared" si="6"/>
        <v>4.74</v>
      </c>
      <c r="T27" s="116">
        <f t="shared" si="7"/>
        <v>713.8554216867471</v>
      </c>
    </row>
    <row r="28" spans="1:20" ht="24.75" customHeight="1">
      <c r="A28" s="5" t="s">
        <v>19</v>
      </c>
      <c r="B28" s="5">
        <f>'Soyabean U'!B22+'Sesamum U'!B27+'Castor U'!B20+'G Nut U'!C42</f>
        <v>1808.107</v>
      </c>
      <c r="C28" s="5">
        <f>'Soyabean U'!C22+'Sesamum U'!C27+'Castor U'!C20+'G Nut U'!D42</f>
        <v>2115.73</v>
      </c>
      <c r="D28" s="5">
        <f>'Soyabean U'!D22+'Sesamum U'!D27+'Castor U'!D20+'G Nut U'!E42</f>
        <v>2075.7400000000002</v>
      </c>
      <c r="E28" s="5">
        <f>'Soyabean U'!E22+'Sesamum U'!E27+'Castor U'!E20+'G Nut U'!F42</f>
        <v>2192.97</v>
      </c>
      <c r="F28" s="5">
        <f>'Soyabean U'!F22+'Sesamum U'!F27+'Castor U'!F20+'G Nut U'!G42</f>
        <v>1980.2099999999998</v>
      </c>
      <c r="G28" s="5">
        <f>'Soyabean U'!G22+'Sesamum U'!G27+'Castor U'!G20+'G Nut U'!H42</f>
        <v>2233.075</v>
      </c>
      <c r="H28" s="5">
        <f>'Soyabean U'!H22+'Sesamum U'!H27+'Castor U'!H20+'G Nut U'!I42</f>
        <v>2762.18</v>
      </c>
      <c r="I28" s="5">
        <f>'Soyabean U'!I22+'Sesamum U'!I27+'Castor U'!I20+'G Nut U'!J42</f>
        <v>2548.1099999999997</v>
      </c>
      <c r="J28" s="5">
        <f>'Soyabean U'!J22+'Sesamum U'!J27+'Castor U'!J20+'G Nut U'!K42</f>
        <v>2233.77</v>
      </c>
      <c r="K28" s="5">
        <f>'Soyabean U'!K22+'Sesamum U'!K27+'Castor U'!K20+'G Nut U'!L42</f>
        <v>2415.34</v>
      </c>
      <c r="L28" s="30">
        <f t="shared" si="0"/>
        <v>1235.034762876312</v>
      </c>
      <c r="M28" s="30">
        <f t="shared" si="1"/>
        <v>1305.5446583448738</v>
      </c>
      <c r="N28" s="30">
        <f t="shared" si="2"/>
        <v>1227.56703633403</v>
      </c>
      <c r="O28" s="30">
        <f t="shared" si="3"/>
        <v>1018.6049056758644</v>
      </c>
      <c r="P28" s="30">
        <f t="shared" si="4"/>
        <v>1219.7393205771107</v>
      </c>
      <c r="Q28" s="2" t="s">
        <v>19</v>
      </c>
      <c r="R28" s="115">
        <f t="shared" si="5"/>
        <v>2034.5513999999998</v>
      </c>
      <c r="S28" s="115">
        <f t="shared" si="6"/>
        <v>2438.495</v>
      </c>
      <c r="T28" s="116">
        <f t="shared" si="7"/>
        <v>1198.5418505524117</v>
      </c>
    </row>
    <row r="29" spans="1:20" ht="24.75" customHeight="1">
      <c r="A29" s="5" t="s">
        <v>55</v>
      </c>
      <c r="B29" s="5">
        <f>'Soyabean U'!B23</f>
        <v>4.2</v>
      </c>
      <c r="C29" s="5">
        <f>'Soyabean U'!C23</f>
        <v>3.87</v>
      </c>
      <c r="D29" s="5">
        <f>'Soyabean U'!D23</f>
        <v>3.86</v>
      </c>
      <c r="E29" s="5">
        <f>'Soyabean U'!E23</f>
        <v>3.88</v>
      </c>
      <c r="F29" s="5">
        <f>'Soyabean U'!F23</f>
        <v>4.06</v>
      </c>
      <c r="G29" s="5">
        <f>'Soyabean U'!G23</f>
        <v>3.7</v>
      </c>
      <c r="H29" s="5">
        <f>'Soyabean U'!H23</f>
        <v>3.47</v>
      </c>
      <c r="I29" s="5">
        <f>'Soyabean U'!I23</f>
        <v>3.61</v>
      </c>
      <c r="J29" s="5">
        <f>'Soyabean U'!J23</f>
        <v>3.67</v>
      </c>
      <c r="K29" s="5">
        <f>'Soyabean U'!K23</f>
        <v>3.85</v>
      </c>
      <c r="L29" s="30">
        <f t="shared" si="0"/>
        <v>880.952380952381</v>
      </c>
      <c r="M29" s="30">
        <f t="shared" si="1"/>
        <v>896.6408268733851</v>
      </c>
      <c r="N29" s="30">
        <f t="shared" si="2"/>
        <v>935.2331606217616</v>
      </c>
      <c r="O29" s="30">
        <f t="shared" si="3"/>
        <v>945.8762886597938</v>
      </c>
      <c r="P29" s="30">
        <f t="shared" si="4"/>
        <v>948.2758620689656</v>
      </c>
      <c r="Q29" s="2" t="s">
        <v>55</v>
      </c>
      <c r="R29" s="115">
        <f t="shared" si="5"/>
        <v>3.9739999999999993</v>
      </c>
      <c r="S29" s="115">
        <f t="shared" si="6"/>
        <v>3.66</v>
      </c>
      <c r="T29" s="116">
        <f t="shared" si="7"/>
        <v>920.9864116758935</v>
      </c>
    </row>
    <row r="30" spans="1:20" ht="24.75" customHeight="1">
      <c r="A30" s="5" t="s">
        <v>20</v>
      </c>
      <c r="B30" s="5">
        <f>'Soyabean U'!B24+'Sunflower U'!C36+'Sesamum U'!B28+'Niger U'!B18+'Castor U'!B21+'G Nut U'!C45</f>
        <v>326.25</v>
      </c>
      <c r="C30" s="5">
        <f>'Soyabean U'!C24+'Sunflower U'!D36+'Sesamum U'!C28+'Niger U'!C18+'Castor U'!C21+'G Nut U'!D45</f>
        <v>305.15000000000003</v>
      </c>
      <c r="D30" s="5">
        <f>'Soyabean U'!D24+'Sunflower U'!E36+'Sesamum U'!D28+'Niger U'!D18+'Castor U'!D21+'G Nut U'!E45</f>
        <v>267.26</v>
      </c>
      <c r="E30" s="5">
        <f>'Soyabean U'!E24+'Sunflower U'!F36+'Sesamum U'!E28+'Niger U'!E18+'Castor U'!E21+'G Nut U'!F45</f>
        <v>280.96000000000004</v>
      </c>
      <c r="F30" s="5">
        <f>'Soyabean U'!F24+'Sunflower U'!G36+'Sesamum U'!F28+'Niger U'!F18+'Castor U'!F21+'G Nut U'!G45</f>
        <v>282.35</v>
      </c>
      <c r="G30" s="5">
        <f>'Soyabean U'!G24+'Sunflower U'!H36+'Sesamum U'!G28+'Niger U'!G18+'Castor U'!G21+'G Nut U'!H45</f>
        <v>535.88</v>
      </c>
      <c r="H30" s="5">
        <f>'Soyabean U'!H24+'Sunflower U'!I36+'Sesamum U'!H28+'Niger U'!H18+'Castor U'!H21+'G Nut U'!I45</f>
        <v>588.72</v>
      </c>
      <c r="I30" s="5">
        <f>'Soyabean U'!I24+'Sunflower U'!J36+'Sesamum U'!I28+'Niger U'!I18+'Castor U'!I21+'G Nut U'!J45</f>
        <v>448.2</v>
      </c>
      <c r="J30" s="5">
        <f>'Soyabean U'!J24+'Sunflower U'!K36+'Sesamum U'!J28+'Niger U'!J18+'Castor U'!J21+'G Nut U'!K45</f>
        <v>517.2</v>
      </c>
      <c r="K30" s="5">
        <f>'Soyabean U'!K24+'Sunflower U'!L36+'Sesamum U'!K28+'Niger U'!K18+'Castor U'!K21+'G Nut U'!L45</f>
        <v>542.51</v>
      </c>
      <c r="L30" s="30">
        <f t="shared" si="0"/>
        <v>1642.544061302682</v>
      </c>
      <c r="M30" s="30">
        <f t="shared" si="1"/>
        <v>1929.2806816319842</v>
      </c>
      <c r="N30" s="30">
        <f t="shared" si="2"/>
        <v>1677.0186335403728</v>
      </c>
      <c r="O30" s="30">
        <f t="shared" si="3"/>
        <v>1840.8314350797266</v>
      </c>
      <c r="P30" s="30">
        <f t="shared" si="4"/>
        <v>1921.409598016646</v>
      </c>
      <c r="Q30" s="2" t="s">
        <v>20</v>
      </c>
      <c r="R30" s="115">
        <f t="shared" si="5"/>
        <v>292.39400000000006</v>
      </c>
      <c r="S30" s="115">
        <f t="shared" si="6"/>
        <v>526.5020000000001</v>
      </c>
      <c r="T30" s="116">
        <f t="shared" si="7"/>
        <v>1800.6593842554907</v>
      </c>
    </row>
    <row r="31" spans="1:20" ht="24.75" customHeight="1">
      <c r="A31" s="5" t="s">
        <v>175</v>
      </c>
      <c r="B31" s="5">
        <f>'Soyabean U'!B26+'Sunflower U'!C39+'Sesamum U'!B29+'Niger U'!B19+'Castor U'!B22+'G Nut U'!C48</f>
        <v>290.78999999999996</v>
      </c>
      <c r="C31" s="5">
        <f>'Soyabean U'!C26+'Sunflower U'!D39+'Sesamum U'!C29+'Niger U'!C19+'Castor U'!C22+'G Nut U'!D48</f>
        <v>264.86</v>
      </c>
      <c r="D31" s="5">
        <f>'Soyabean U'!D26+'Sunflower U'!E39+'Sesamum U'!D29+'Niger U'!D19+'Castor U'!D22+'G Nut U'!E48</f>
        <v>297.5</v>
      </c>
      <c r="E31" s="5">
        <f>'Soyabean U'!E26+'Sunflower U'!F39+'Sesamum U'!E29+'Niger U'!E19+'Castor U'!E22+'G Nut U'!F48</f>
        <v>181.25</v>
      </c>
      <c r="F31" s="5">
        <f>'Soyabean U'!F26+'Sunflower U'!G39+'Sesamum U'!F29+'Niger U'!F19+'Castor U'!F22+'G Nut U'!G48</f>
        <v>331</v>
      </c>
      <c r="G31" s="5">
        <f>'Soyabean U'!G26+'Sunflower U'!H39+'Sesamum U'!G29+'Niger U'!G19+'Castor U'!G22+'G Nut U'!H48</f>
        <v>306.99</v>
      </c>
      <c r="H31" s="5">
        <f>'Soyabean U'!H26+'Sunflower U'!I39+'Sesamum U'!H29+'Niger U'!H19+'Castor U'!H22+'G Nut U'!I48</f>
        <v>275.44</v>
      </c>
      <c r="I31" s="5">
        <f>'Soyabean U'!I26+'Sunflower U'!J39+'Sesamum U'!I29+'Niger U'!I19+'Castor U'!I22+'G Nut U'!J48</f>
        <v>373.09999999999997</v>
      </c>
      <c r="J31" s="5">
        <f>'Soyabean U'!J26+'Sunflower U'!K39+'Sesamum U'!J29+'Niger U'!J19+'Castor U'!J22+'G Nut U'!K48</f>
        <v>131.64999999999998</v>
      </c>
      <c r="K31" s="5">
        <f>'Soyabean U'!K26+'Sunflower U'!L39+'Sesamum U'!K29+'Niger U'!K19+'Castor U'!K22+'G Nut U'!L48</f>
        <v>325</v>
      </c>
      <c r="L31" s="30">
        <f>G31/B31*1000</f>
        <v>1055.7103064066855</v>
      </c>
      <c r="M31" s="30">
        <f>H31/C31*1000</f>
        <v>1039.9456316544588</v>
      </c>
      <c r="N31" s="30">
        <f>I31/D31*1000</f>
        <v>1254.1176470588234</v>
      </c>
      <c r="O31" s="30">
        <f>J31/E31*1000</f>
        <v>726.3448275862067</v>
      </c>
      <c r="P31" s="30">
        <f>K31/F31*1000</f>
        <v>981.8731117824774</v>
      </c>
      <c r="Q31" s="5" t="s">
        <v>175</v>
      </c>
      <c r="R31" s="115">
        <f t="shared" si="5"/>
        <v>273.08000000000004</v>
      </c>
      <c r="S31" s="115">
        <f t="shared" si="6"/>
        <v>282.436</v>
      </c>
      <c r="T31" s="116">
        <f t="shared" si="7"/>
        <v>1034.261022411015</v>
      </c>
    </row>
    <row r="32" spans="1:20" ht="24.75" customHeight="1">
      <c r="A32" s="5" t="s">
        <v>56</v>
      </c>
      <c r="B32" s="5">
        <f>'Sesamum U'!B30+'G Nut U'!C51</f>
        <v>2.3459999999999996</v>
      </c>
      <c r="C32" s="5">
        <f>'Sesamum U'!C30+'G Nut U'!D51</f>
        <v>2.16</v>
      </c>
      <c r="D32" s="5">
        <f>'Sesamum U'!D30+'G Nut U'!E51</f>
        <v>2.315</v>
      </c>
      <c r="E32" s="5">
        <f>'Sesamum U'!E30+'G Nut U'!F51</f>
        <v>3.08</v>
      </c>
      <c r="F32" s="5">
        <f>'Sesamum U'!F30+'G Nut U'!G51</f>
        <v>2.72</v>
      </c>
      <c r="G32" s="5">
        <f>'Sesamum U'!G30+'G Nut U'!H51</f>
        <v>1.6</v>
      </c>
      <c r="H32" s="5">
        <f>'Sesamum U'!H30+'G Nut U'!I51</f>
        <v>1.34</v>
      </c>
      <c r="I32" s="5">
        <f>'Sesamum U'!I30+'G Nut U'!J51</f>
        <v>0.251</v>
      </c>
      <c r="J32" s="5">
        <f>'Sesamum U'!J30+'G Nut U'!K51</f>
        <v>1.99</v>
      </c>
      <c r="K32" s="5">
        <f>'Sesamum U'!K30+'G Nut U'!L51</f>
        <v>1.81</v>
      </c>
      <c r="L32" s="30">
        <f t="shared" si="0"/>
        <v>682.0119352088662</v>
      </c>
      <c r="M32" s="30">
        <f t="shared" si="1"/>
        <v>620.3703703703703</v>
      </c>
      <c r="N32" s="30">
        <f t="shared" si="2"/>
        <v>108.42332613390928</v>
      </c>
      <c r="O32" s="30">
        <f t="shared" si="3"/>
        <v>646.1038961038961</v>
      </c>
      <c r="P32" s="30">
        <f t="shared" si="4"/>
        <v>665.4411764705882</v>
      </c>
      <c r="Q32" s="2" t="s">
        <v>56</v>
      </c>
      <c r="R32" s="115">
        <f t="shared" si="5"/>
        <v>2.5242</v>
      </c>
      <c r="S32" s="115">
        <f t="shared" si="6"/>
        <v>1.3981999999999999</v>
      </c>
      <c r="T32" s="116">
        <f t="shared" si="7"/>
        <v>553.9180730528484</v>
      </c>
    </row>
    <row r="33" spans="1:20" ht="24.75" customHeight="1">
      <c r="A33" s="5" t="s">
        <v>23</v>
      </c>
      <c r="B33" s="5">
        <f>'Soyabean U'!B27+'Sesamum U'!B31+'G Nut U'!C54</f>
        <v>432</v>
      </c>
      <c r="C33" s="5">
        <f>'Soyabean U'!C27+'Sesamum U'!C31+'G Nut U'!D54</f>
        <v>455</v>
      </c>
      <c r="D33" s="5">
        <f>'Soyabean U'!D27+'Sesamum U'!D31+'G Nut U'!E54</f>
        <v>452</v>
      </c>
      <c r="E33" s="5">
        <f>'Soyabean U'!E27+'Sesamum U'!E31+'G Nut U'!F54</f>
        <v>415</v>
      </c>
      <c r="F33" s="5">
        <f>'Soyabean U'!F27+'Sesamum U'!F31+'G Nut U'!G54</f>
        <v>473</v>
      </c>
      <c r="G33" s="5">
        <f>'Soyabean U'!G27+'Sesamum U'!G31+'G Nut U'!H54</f>
        <v>164</v>
      </c>
      <c r="H33" s="5">
        <f>'Soyabean U'!H27+'Sesamum U'!H31+'G Nut U'!I54</f>
        <v>189</v>
      </c>
      <c r="I33" s="5">
        <f>'Soyabean U'!I27+'Sesamum U'!I31+'G Nut U'!J54</f>
        <v>177</v>
      </c>
      <c r="J33" s="5">
        <f>'Soyabean U'!J27+'Sesamum U'!J31+'G Nut U'!K54</f>
        <v>144</v>
      </c>
      <c r="K33" s="5">
        <f>'Soyabean U'!K27+'Sesamum U'!K31+'G Nut U'!L54</f>
        <v>186</v>
      </c>
      <c r="L33" s="30">
        <f t="shared" si="0"/>
        <v>379.6296296296297</v>
      </c>
      <c r="M33" s="30">
        <f t="shared" si="1"/>
        <v>415.3846153846154</v>
      </c>
      <c r="N33" s="30">
        <f t="shared" si="2"/>
        <v>391.5929203539823</v>
      </c>
      <c r="O33" s="30">
        <f t="shared" si="3"/>
        <v>346.9879518072289</v>
      </c>
      <c r="P33" s="30">
        <f t="shared" si="4"/>
        <v>393.23467230443975</v>
      </c>
      <c r="Q33" s="2" t="s">
        <v>23</v>
      </c>
      <c r="R33" s="115">
        <f t="shared" si="5"/>
        <v>445.4</v>
      </c>
      <c r="S33" s="115">
        <f t="shared" si="6"/>
        <v>172</v>
      </c>
      <c r="T33" s="116">
        <f t="shared" si="7"/>
        <v>386.1697350696004</v>
      </c>
    </row>
    <row r="34" spans="1:20" ht="24.75" customHeight="1">
      <c r="A34" s="5" t="s">
        <v>99</v>
      </c>
      <c r="B34" s="5">
        <f>'Soyabean U'!B28+'Sesamum U'!B32+'G Nut U'!C55</f>
        <v>12.965</v>
      </c>
      <c r="C34" s="5">
        <f>'Soyabean U'!C28+'Sesamum U'!C32+'G Nut U'!D55</f>
        <v>15</v>
      </c>
      <c r="D34" s="5">
        <f>'Soyabean U'!D28+'Sesamum U'!D32+'G Nut U'!E55</f>
        <v>13.61</v>
      </c>
      <c r="E34" s="5">
        <f>'Soyabean U'!E28+'Sesamum U'!E32+'G Nut U'!F55</f>
        <v>17.95</v>
      </c>
      <c r="F34" s="5">
        <f>'Soyabean U'!F28+'Sesamum U'!F32+'G Nut U'!G55</f>
        <v>15.360000000000001</v>
      </c>
      <c r="G34" s="5">
        <f>'Soyabean U'!G28+'Sesamum U'!G32+'G Nut U'!H55</f>
        <v>16.1</v>
      </c>
      <c r="H34" s="5">
        <f>'Soyabean U'!H28+'Sesamum U'!H32+'G Nut U'!I55</f>
        <v>19.457</v>
      </c>
      <c r="I34" s="5">
        <f>'Soyabean U'!I28+'Sesamum U'!I32+'G Nut U'!J55</f>
        <v>22.63</v>
      </c>
      <c r="J34" s="5">
        <f>'Soyabean U'!J28+'Sesamum U'!J32+'G Nut U'!K55</f>
        <v>23.81</v>
      </c>
      <c r="K34" s="5">
        <f>'Soyabean U'!K28+'Sesamum U'!K32+'G Nut U'!L55</f>
        <v>18.01</v>
      </c>
      <c r="L34" s="30">
        <f t="shared" si="0"/>
        <v>1241.804859236406</v>
      </c>
      <c r="M34" s="30">
        <f t="shared" si="1"/>
        <v>1297.1333333333334</v>
      </c>
      <c r="N34" s="30">
        <f t="shared" si="2"/>
        <v>1662.747979426892</v>
      </c>
      <c r="O34" s="30">
        <f t="shared" si="3"/>
        <v>1326.4623955431755</v>
      </c>
      <c r="P34" s="30">
        <f t="shared" si="4"/>
        <v>1172.5260416666667</v>
      </c>
      <c r="Q34" s="2" t="s">
        <v>99</v>
      </c>
      <c r="R34" s="115">
        <f t="shared" si="5"/>
        <v>14.977</v>
      </c>
      <c r="S34" s="115">
        <f t="shared" si="6"/>
        <v>20.0014</v>
      </c>
      <c r="T34" s="116">
        <f t="shared" si="7"/>
        <v>1335.4743940709086</v>
      </c>
    </row>
    <row r="35" spans="1:20" ht="24.75" customHeight="1">
      <c r="A35" s="5" t="s">
        <v>24</v>
      </c>
      <c r="B35" s="5">
        <f>'Soyabean U'!B29+'Sesamum U'!B33+'Niger U'!B20+'Castor U'!B23+'G Nut U'!C56</f>
        <v>189.72199999999998</v>
      </c>
      <c r="C35" s="5">
        <f>'Soyabean U'!C29+'Sesamum U'!C33+'Niger U'!C20+'Castor U'!C23+'G Nut U'!D56</f>
        <v>187.63299999999998</v>
      </c>
      <c r="D35" s="5">
        <f>'Soyabean U'!D29+'Sesamum U'!D33+'Niger U'!D20+'Castor U'!D23+'G Nut U'!E56</f>
        <v>203.82</v>
      </c>
      <c r="E35" s="5">
        <f>'Soyabean U'!E29+'Sesamum U'!E33+'Niger U'!E20+'Castor U'!E23+'G Nut U'!F56</f>
        <v>221.70100000000002</v>
      </c>
      <c r="F35" s="5">
        <f>'Soyabean U'!F29+'Sesamum U'!F33+'Niger U'!F20+'Castor U'!F23+'G Nut U'!G56</f>
        <v>231.17</v>
      </c>
      <c r="G35" s="5">
        <f>'Soyabean U'!G29+'Sesamum U'!G33+'Niger U'!G20+'Castor U'!G23+'G Nut U'!H56</f>
        <v>173.46599999999998</v>
      </c>
      <c r="H35" s="5">
        <f>'Soyabean U'!H29+'Sesamum U'!H33+'Niger U'!H20+'Castor U'!H23+'G Nut U'!I56</f>
        <v>171.45899999999997</v>
      </c>
      <c r="I35" s="5">
        <f>'Soyabean U'!I29+'Sesamum U'!I33+'Niger U'!I20+'Castor U'!I23+'G Nut U'!J56</f>
        <v>191.01000000000002</v>
      </c>
      <c r="J35" s="5">
        <f>'Soyabean U'!J29+'Sesamum U'!J33+'Niger U'!J20+'Castor U'!J23+'G Nut U'!K56</f>
        <v>211.77900000000002</v>
      </c>
      <c r="K35" s="5">
        <f>'Soyabean U'!K29+'Sesamum U'!K33+'Niger U'!K20+'Castor U'!K23+'G Nut U'!L56</f>
        <v>218.78</v>
      </c>
      <c r="L35" s="30">
        <f t="shared" si="0"/>
        <v>914.3167371206291</v>
      </c>
      <c r="M35" s="30">
        <f t="shared" si="1"/>
        <v>913.7998113338272</v>
      </c>
      <c r="N35" s="30">
        <f t="shared" si="2"/>
        <v>937.1504268472182</v>
      </c>
      <c r="O35" s="30">
        <f t="shared" si="3"/>
        <v>955.2460295623385</v>
      </c>
      <c r="P35" s="30">
        <f t="shared" si="4"/>
        <v>946.4030799844271</v>
      </c>
      <c r="Q35" s="2" t="s">
        <v>24</v>
      </c>
      <c r="R35" s="115">
        <f t="shared" si="5"/>
        <v>206.8092</v>
      </c>
      <c r="S35" s="115">
        <f t="shared" si="6"/>
        <v>193.29879999999997</v>
      </c>
      <c r="T35" s="116">
        <f t="shared" si="7"/>
        <v>934.6721519158721</v>
      </c>
    </row>
    <row r="36" spans="1:20" ht="24.75" customHeight="1">
      <c r="A36" s="5" t="s">
        <v>170</v>
      </c>
      <c r="B36" s="5">
        <f>'Sesamum U'!B34</f>
        <v>0</v>
      </c>
      <c r="C36" s="5">
        <f>'Sesamum U'!C34</f>
        <v>0</v>
      </c>
      <c r="D36" s="5">
        <f>'Sesamum U'!D34</f>
        <v>0</v>
      </c>
      <c r="E36" s="5">
        <f>'Sesamum U'!E34</f>
        <v>0.03</v>
      </c>
      <c r="F36" s="5">
        <f>'Sesamum U'!F34</f>
        <v>0.002</v>
      </c>
      <c r="G36" s="5">
        <f>'Sesamum U'!G34</f>
        <v>0</v>
      </c>
      <c r="H36" s="5">
        <f>'Sesamum U'!H34</f>
        <v>0</v>
      </c>
      <c r="I36" s="5">
        <f>'Sesamum U'!I34</f>
        <v>0</v>
      </c>
      <c r="J36" s="5">
        <f>'Sesamum U'!J34</f>
        <v>0.006</v>
      </c>
      <c r="K36" s="5">
        <f>'Sesamum U'!K34</f>
        <v>0.01</v>
      </c>
      <c r="L36" s="30"/>
      <c r="M36" s="30"/>
      <c r="N36" s="30"/>
      <c r="O36" s="30">
        <f t="shared" si="3"/>
        <v>200</v>
      </c>
      <c r="P36" s="30">
        <f t="shared" si="4"/>
        <v>5000</v>
      </c>
      <c r="Q36" s="5" t="s">
        <v>170</v>
      </c>
      <c r="R36" s="115">
        <f t="shared" si="5"/>
        <v>0.0064</v>
      </c>
      <c r="S36" s="115">
        <f t="shared" si="6"/>
        <v>0.0032</v>
      </c>
      <c r="T36" s="116">
        <f t="shared" si="7"/>
        <v>500</v>
      </c>
    </row>
    <row r="37" spans="1:20" ht="24.75" customHeight="1">
      <c r="A37" s="5" t="s">
        <v>87</v>
      </c>
      <c r="B37" s="5">
        <f>'Sesamum U'!B35+'Niger U'!B21</f>
        <v>0.08</v>
      </c>
      <c r="C37" s="5">
        <f>'Sesamum U'!C35+'Niger U'!C21</f>
        <v>0.17900000000000002</v>
      </c>
      <c r="D37" s="5">
        <f>'Sesamum U'!D35+'Niger U'!D21</f>
        <v>0.139</v>
      </c>
      <c r="E37" s="5">
        <f>'Sesamum U'!E35+'Niger U'!E21</f>
        <v>0.18000000000000002</v>
      </c>
      <c r="F37" s="5">
        <f>'Sesamum U'!F35+'Niger U'!F21</f>
        <v>0.14</v>
      </c>
      <c r="G37" s="5">
        <f>'Sesamum U'!G35+'Niger U'!G21</f>
        <v>0.06</v>
      </c>
      <c r="H37" s="5">
        <f>'Sesamum U'!H35+'Niger U'!H21</f>
        <v>0.12</v>
      </c>
      <c r="I37" s="5">
        <f>'Sesamum U'!I35+'Niger U'!I21</f>
        <v>0.084</v>
      </c>
      <c r="J37" s="5">
        <f>'Sesamum U'!J35+'Niger U'!J21</f>
        <v>0.12</v>
      </c>
      <c r="K37" s="5">
        <f>'Sesamum U'!K35+'Niger U'!K21</f>
        <v>0.08</v>
      </c>
      <c r="L37" s="30">
        <f t="shared" si="0"/>
        <v>750</v>
      </c>
      <c r="M37" s="30">
        <f t="shared" si="1"/>
        <v>670.3910614525138</v>
      </c>
      <c r="N37" s="30">
        <f t="shared" si="2"/>
        <v>604.31654676259</v>
      </c>
      <c r="O37" s="30">
        <f t="shared" si="3"/>
        <v>666.6666666666665</v>
      </c>
      <c r="P37" s="30">
        <f t="shared" si="4"/>
        <v>571.4285714285714</v>
      </c>
      <c r="Q37" s="2" t="s">
        <v>87</v>
      </c>
      <c r="R37" s="115">
        <f t="shared" si="5"/>
        <v>0.1436</v>
      </c>
      <c r="S37" s="115">
        <f t="shared" si="6"/>
        <v>0.09280000000000001</v>
      </c>
      <c r="T37" s="116">
        <f t="shared" si="7"/>
        <v>646.2395543175487</v>
      </c>
    </row>
    <row r="38" spans="1:20" ht="24.75" customHeight="1">
      <c r="A38" s="5" t="s">
        <v>42</v>
      </c>
      <c r="B38" s="5">
        <f>'Sesamum U'!B36+'G Nut U'!C60</f>
        <v>0.5469999999999999</v>
      </c>
      <c r="C38" s="5">
        <f>'Sesamum U'!C36+'G Nut U'!D60</f>
        <v>0.42</v>
      </c>
      <c r="D38" s="5">
        <f>'Sesamum U'!D36+'G Nut U'!E60</f>
        <v>0.443</v>
      </c>
      <c r="E38" s="5">
        <f>'Sesamum U'!E36+'G Nut U'!F60</f>
        <v>0.54</v>
      </c>
      <c r="F38" s="5">
        <f>'Sesamum U'!F36+'G Nut U'!G60</f>
        <v>0.47000000000000003</v>
      </c>
      <c r="G38" s="5">
        <f>'Sesamum U'!G36+'G Nut U'!H60</f>
        <v>0.9209999999999999</v>
      </c>
      <c r="H38" s="5">
        <f>'Sesamum U'!H36+'G Nut U'!I60</f>
        <v>0.517</v>
      </c>
      <c r="I38" s="5">
        <f>'Sesamum U'!I36+'G Nut U'!J60</f>
        <v>0.815</v>
      </c>
      <c r="J38" s="5">
        <f>'Sesamum U'!J36+'G Nut U'!K60</f>
        <v>1.03</v>
      </c>
      <c r="K38" s="5">
        <f>'Sesamum U'!K36+'G Nut U'!L60</f>
        <v>1.1</v>
      </c>
      <c r="L38" s="30">
        <f t="shared" si="0"/>
        <v>1683.7294332723948</v>
      </c>
      <c r="M38" s="30">
        <f t="shared" si="1"/>
        <v>1230.952380952381</v>
      </c>
      <c r="N38" s="30">
        <f t="shared" si="2"/>
        <v>1839.7291196388262</v>
      </c>
      <c r="O38" s="30">
        <f t="shared" si="3"/>
        <v>1907.4074074074074</v>
      </c>
      <c r="P38" s="30">
        <f t="shared" si="4"/>
        <v>2340.425531914894</v>
      </c>
      <c r="Q38" s="94" t="s">
        <v>42</v>
      </c>
      <c r="R38" s="115">
        <f t="shared" si="5"/>
        <v>0.484</v>
      </c>
      <c r="S38" s="115">
        <f t="shared" si="6"/>
        <v>0.8766000000000002</v>
      </c>
      <c r="T38" s="116">
        <f t="shared" si="7"/>
        <v>1811.1570247933887</v>
      </c>
    </row>
    <row r="39" spans="1:20" ht="24.75" customHeight="1">
      <c r="A39" s="5" t="s">
        <v>47</v>
      </c>
      <c r="B39" s="5">
        <f>'Soyabean U'!B30+'Sunflower U'!C44+'Sesamum U'!B37+'Niger U'!B22+'Castor U'!B24+'G Nut U'!C63</f>
        <v>18228.368</v>
      </c>
      <c r="C39" s="5">
        <f>'Soyabean U'!C30+'Sunflower U'!D44+'Sesamum U'!C37+'Niger U'!C22+'Castor U'!C24+'G Nut U'!D63</f>
        <v>18422.184967741938</v>
      </c>
      <c r="D39" s="5">
        <f>'Soyabean U'!D30+'Sunflower U'!E44+'Sesamum U'!D37+'Niger U'!D22+'Castor U'!D24+'G Nut U'!E63</f>
        <v>18295.918</v>
      </c>
      <c r="E39" s="5">
        <f>'Soyabean U'!E30+'Sunflower U'!F44+'Sesamum U'!E37+'Niger U'!E22+'Castor U'!E24+'G Nut U'!F63</f>
        <v>19650.724000000002</v>
      </c>
      <c r="F39" s="5">
        <f>'Soyabean U'!F30+'Sunflower U'!G44+'Sesamum U'!F37+'Niger U'!F22+'Castor U'!F24+'G Nut U'!G63</f>
        <v>18196.982</v>
      </c>
      <c r="G39" s="5">
        <f>'Soyabean U'!G30+'Sunflower U'!H44+'Sesamum U'!G37+'Niger U'!G22+'Castor U'!G24+'G Nut U'!H63</f>
        <v>21920.322</v>
      </c>
      <c r="H39" s="5">
        <f>'Soyabean U'!H30+'Sunflower U'!I44+'Sesamum U'!H37+'Niger U'!H22+'Castor U'!H24+'G Nut U'!I63</f>
        <v>20691.077</v>
      </c>
      <c r="I39" s="5">
        <f>'Soyabean U'!I30+'Sunflower U'!J44+'Sesamum U'!I37+'Niger U'!I22+'Castor U'!I24+'G Nut U'!J63</f>
        <v>20749.295</v>
      </c>
      <c r="J39" s="5">
        <f>'Soyabean U'!J30+'Sunflower U'!K44+'Sesamum U'!J37+'Niger U'!J22+'Castor U'!J24+'G Nut U'!K63</f>
        <v>22611.827520454546</v>
      </c>
      <c r="K39" s="5">
        <f>'Soyabean U'!K30+'Sunflower U'!L44+'Sesamum U'!K37+'Niger U'!K22+'Castor U'!K24+'G Nut U'!L63</f>
        <v>19189.18</v>
      </c>
      <c r="L39" s="30">
        <f t="shared" si="0"/>
        <v>1202.5389217509762</v>
      </c>
      <c r="M39" s="30">
        <f t="shared" si="1"/>
        <v>1123.160853950332</v>
      </c>
      <c r="N39" s="30">
        <f t="shared" si="2"/>
        <v>1134.0942280130462</v>
      </c>
      <c r="O39" s="30">
        <f t="shared" si="3"/>
        <v>1150.6867390969687</v>
      </c>
      <c r="P39" s="30">
        <f t="shared" si="4"/>
        <v>1054.5254152584203</v>
      </c>
      <c r="Q39" s="2" t="s">
        <v>47</v>
      </c>
      <c r="R39" s="115">
        <f t="shared" si="5"/>
        <v>18558.83539354839</v>
      </c>
      <c r="S39" s="115">
        <f t="shared" si="6"/>
        <v>21032.34030409091</v>
      </c>
      <c r="T39" s="116">
        <f t="shared" si="7"/>
        <v>1133.279101737299</v>
      </c>
    </row>
    <row r="40" spans="1:20" ht="18">
      <c r="A40" s="93"/>
      <c r="Q40" s="3"/>
      <c r="R40" s="49">
        <v>45</v>
      </c>
      <c r="S40" s="3"/>
      <c r="T40" s="3"/>
    </row>
    <row r="43" spans="2:11" ht="18">
      <c r="B43" s="19">
        <f aca="true" t="shared" si="8" ref="B43:K43">SUM(B7:B38)</f>
        <v>18228.343000000004</v>
      </c>
      <c r="C43" s="19">
        <f t="shared" si="8"/>
        <v>18422.166967741938</v>
      </c>
      <c r="D43" s="19">
        <f t="shared" si="8"/>
        <v>18295.917999999994</v>
      </c>
      <c r="E43" s="19">
        <f t="shared" si="8"/>
        <v>19650.704000000005</v>
      </c>
      <c r="F43" s="19">
        <f t="shared" si="8"/>
        <v>18196.982</v>
      </c>
      <c r="G43" s="19">
        <f t="shared" si="8"/>
        <v>21920.322000000004</v>
      </c>
      <c r="H43" s="19">
        <f t="shared" si="8"/>
        <v>20691.052999999996</v>
      </c>
      <c r="I43" s="19">
        <f t="shared" si="8"/>
        <v>20749.295</v>
      </c>
      <c r="J43" s="19">
        <f t="shared" si="8"/>
        <v>22611.80752045455</v>
      </c>
      <c r="K43" s="19">
        <f t="shared" si="8"/>
        <v>19189.179999999993</v>
      </c>
    </row>
    <row r="44" spans="2:11" ht="18">
      <c r="B44" s="19">
        <f>B43-B39</f>
        <v>-0.024999999994179234</v>
      </c>
      <c r="C44" s="19">
        <f>C43-C39</f>
        <v>-0.018000000000029104</v>
      </c>
      <c r="D44" s="19">
        <f>D43-D39</f>
        <v>0</v>
      </c>
      <c r="E44" s="19">
        <f>E43-E39</f>
        <v>-0.01999999999679858</v>
      </c>
      <c r="F44" s="19">
        <f aca="true" t="shared" si="9" ref="F44:K44">F43-F39</f>
        <v>0</v>
      </c>
      <c r="G44" s="19">
        <f t="shared" si="9"/>
        <v>0</v>
      </c>
      <c r="H44" s="19">
        <f t="shared" si="9"/>
        <v>-0.024000000004889444</v>
      </c>
      <c r="I44" s="19">
        <f t="shared" si="9"/>
        <v>0</v>
      </c>
      <c r="J44" s="19">
        <f t="shared" si="9"/>
        <v>-0.01999999999679858</v>
      </c>
      <c r="K44" s="19">
        <f t="shared" si="9"/>
        <v>0</v>
      </c>
    </row>
  </sheetData>
  <sheetProtection/>
  <mergeCells count="8">
    <mergeCell ref="G5:K5"/>
    <mergeCell ref="Q1:T1"/>
    <mergeCell ref="Q2:T2"/>
    <mergeCell ref="Q4:Q5"/>
    <mergeCell ref="A4:M4"/>
    <mergeCell ref="A5:A6"/>
    <mergeCell ref="L5:P5"/>
    <mergeCell ref="B5:F5"/>
  </mergeCells>
  <printOptions horizontalCentered="1" verticalCentered="1"/>
  <pageMargins left="0.5118110236220472" right="0.5118110236220472" top="0.2362204724409449" bottom="0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80" zoomScaleNormal="60" zoomScaleSheetLayoutView="80" zoomScalePageLayoutView="0" workbookViewId="0" topLeftCell="A1">
      <pane xSplit="1" ySplit="6" topLeftCell="K28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8" sqref="R8"/>
    </sheetView>
  </sheetViews>
  <sheetFormatPr defaultColWidth="9.140625" defaultRowHeight="12.75"/>
  <cols>
    <col min="1" max="1" width="23.421875" style="28" customWidth="1"/>
    <col min="2" max="3" width="11.421875" style="28" customWidth="1"/>
    <col min="4" max="6" width="12.57421875" style="28" customWidth="1"/>
    <col min="7" max="8" width="11.421875" style="28" customWidth="1"/>
    <col min="9" max="9" width="13.8515625" style="28" customWidth="1"/>
    <col min="10" max="10" width="13.00390625" style="28" customWidth="1"/>
    <col min="11" max="11" width="12.421875" style="28" customWidth="1"/>
    <col min="12" max="13" width="11.140625" style="28" customWidth="1"/>
    <col min="14" max="14" width="12.57421875" style="28" customWidth="1"/>
    <col min="15" max="15" width="12.7109375" style="28" bestFit="1" customWidth="1"/>
    <col min="16" max="16" width="12.7109375" style="28" customWidth="1"/>
    <col min="17" max="17" width="28.140625" style="28" customWidth="1"/>
    <col min="18" max="18" width="17.7109375" style="28" customWidth="1"/>
    <col min="19" max="19" width="19.00390625" style="28" customWidth="1"/>
    <col min="20" max="20" width="17.8515625" style="28" customWidth="1"/>
    <col min="21" max="16384" width="9.140625" style="28" customWidth="1"/>
  </cols>
  <sheetData>
    <row r="1" spans="17:20" ht="18">
      <c r="Q1" s="236" t="s">
        <v>157</v>
      </c>
      <c r="R1" s="236"/>
      <c r="S1" s="236"/>
      <c r="T1" s="236"/>
    </row>
    <row r="2" spans="17:20" ht="18">
      <c r="Q2" s="205" t="s">
        <v>182</v>
      </c>
      <c r="R2" s="205"/>
      <c r="S2" s="205"/>
      <c r="T2" s="205"/>
    </row>
    <row r="3" spans="17:20" ht="11.25" customHeight="1">
      <c r="Q3" s="103"/>
      <c r="R3" s="1"/>
      <c r="S3" s="1"/>
      <c r="T3" s="1"/>
    </row>
    <row r="4" spans="1:20" ht="22.5" customHeight="1">
      <c r="A4" s="235" t="s">
        <v>97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91"/>
      <c r="Q4" s="195" t="s">
        <v>148</v>
      </c>
      <c r="R4" s="104" t="s">
        <v>135</v>
      </c>
      <c r="S4" s="104" t="s">
        <v>136</v>
      </c>
      <c r="T4" s="136" t="s">
        <v>137</v>
      </c>
    </row>
    <row r="5" spans="1:20" ht="21" customHeight="1">
      <c r="A5" s="23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196"/>
      <c r="R5" s="105" t="s">
        <v>138</v>
      </c>
      <c r="S5" s="112" t="s">
        <v>139</v>
      </c>
      <c r="T5" s="137" t="s">
        <v>140</v>
      </c>
    </row>
    <row r="6" spans="1:20" s="34" customFormat="1" ht="22.5" customHeight="1">
      <c r="A6" s="237"/>
      <c r="B6" s="33" t="s">
        <v>100</v>
      </c>
      <c r="C6" s="33" t="s">
        <v>112</v>
      </c>
      <c r="D6" s="33" t="s">
        <v>132</v>
      </c>
      <c r="E6" s="33" t="s">
        <v>133</v>
      </c>
      <c r="F6" s="33" t="s">
        <v>173</v>
      </c>
      <c r="G6" s="33" t="s">
        <v>100</v>
      </c>
      <c r="H6" s="33" t="s">
        <v>112</v>
      </c>
      <c r="I6" s="33" t="s">
        <v>132</v>
      </c>
      <c r="J6" s="33" t="s">
        <v>133</v>
      </c>
      <c r="K6" s="33" t="s">
        <v>173</v>
      </c>
      <c r="L6" s="33" t="s">
        <v>100</v>
      </c>
      <c r="M6" s="33" t="s">
        <v>112</v>
      </c>
      <c r="N6" s="33" t="s">
        <v>132</v>
      </c>
      <c r="O6" s="33" t="s">
        <v>133</v>
      </c>
      <c r="P6" s="33" t="s">
        <v>173</v>
      </c>
      <c r="Q6" s="114">
        <v>1</v>
      </c>
      <c r="R6" s="114">
        <v>2</v>
      </c>
      <c r="S6" s="114">
        <v>3</v>
      </c>
      <c r="T6" s="114">
        <v>4</v>
      </c>
    </row>
    <row r="7" spans="1:20" ht="24.75" customHeight="1">
      <c r="A7" s="5" t="s">
        <v>1</v>
      </c>
      <c r="B7" s="5">
        <f>'Sunflower U'!C7+'Safflower U'!B7+'Linseed U'!B7+'R &amp; M U'!B7+'G Nut U'!C8</f>
        <v>276.6</v>
      </c>
      <c r="C7" s="5">
        <f>'Sunflower U'!D7+'Safflower U'!C7+'Linseed U'!C7+'R &amp; M U'!C7+'G Nut U'!D8</f>
        <v>228</v>
      </c>
      <c r="D7" s="5">
        <f>'Sunflower U'!E7+'Safflower U'!D7+'Linseed U'!D7+'R &amp; M U'!D7+'G Nut U'!E8</f>
        <v>216</v>
      </c>
      <c r="E7" s="5">
        <f>'Sunflower U'!F7+'Safflower U'!E7+'Linseed U'!E7+'R &amp; M U'!E7+'G Nut U'!F8</f>
        <v>166.02</v>
      </c>
      <c r="F7" s="5">
        <f>'Sunflower U'!G7+'Safflower U'!F7+'Linseed U'!F7+'R &amp; M U'!F7+'G Nut U'!G8</f>
        <v>116</v>
      </c>
      <c r="G7" s="5">
        <f>'Sunflower U'!H7+'Safflower U'!G7+'Linseed U'!G7+'R &amp; M U'!G7+'G Nut U'!H8</f>
        <v>353.03</v>
      </c>
      <c r="H7" s="5">
        <f>'Sunflower U'!I7+'Safflower U'!H7+'Linseed U'!H7+'R &amp; M U'!H7+'G Nut U'!I8</f>
        <v>322.17</v>
      </c>
      <c r="I7" s="5">
        <f>'Sunflower U'!J7+'Safflower U'!I7+'Linseed U'!I7+'R &amp; M U'!I7+'G Nut U'!J8</f>
        <v>301.4</v>
      </c>
      <c r="J7" s="5">
        <f>'Sunflower U'!K7+'Safflower U'!J7+'Linseed U'!J7+'R &amp; M U'!J7+'G Nut U'!K8</f>
        <v>263.76</v>
      </c>
      <c r="K7" s="5">
        <f>'Sunflower U'!L7+'Safflower U'!K7+'Linseed U'!K7+'R &amp; M U'!K7+'G Nut U'!L8</f>
        <v>201</v>
      </c>
      <c r="L7" s="30">
        <f aca="true" t="shared" si="0" ref="L7:L18">G7/B7*1000</f>
        <v>1276.3195950831523</v>
      </c>
      <c r="M7" s="30">
        <f aca="true" t="shared" si="1" ref="M7:M18">H7/C7*1000</f>
        <v>1413.0263157894738</v>
      </c>
      <c r="N7" s="30">
        <f aca="true" t="shared" si="2" ref="N7:N18">I7/D7*1000</f>
        <v>1395.3703703703704</v>
      </c>
      <c r="O7" s="30">
        <f aca="true" t="shared" si="3" ref="O7:O18">J7/E7*1000</f>
        <v>1588.7242500903506</v>
      </c>
      <c r="P7" s="30">
        <f aca="true" t="shared" si="4" ref="P7:P18">K7/F7*1000</f>
        <v>1732.7586206896553</v>
      </c>
      <c r="Q7" s="2" t="s">
        <v>1</v>
      </c>
      <c r="R7" s="115">
        <f>AVERAGE(B7:F7)</f>
        <v>200.524</v>
      </c>
      <c r="S7" s="115">
        <f>AVERAGE(G7:K7)</f>
        <v>288.27200000000005</v>
      </c>
      <c r="T7" s="116">
        <f>S7/R7*1000</f>
        <v>1437.593505016856</v>
      </c>
    </row>
    <row r="8" spans="1:20" ht="24.75" customHeight="1">
      <c r="A8" s="5" t="s">
        <v>34</v>
      </c>
      <c r="B8" s="5">
        <f>'Safflower U'!B8+'R &amp; M U'!B8</f>
        <v>27.2</v>
      </c>
      <c r="C8" s="5">
        <f>'Safflower U'!C8+'R &amp; M U'!C8</f>
        <v>27.98</v>
      </c>
      <c r="D8" s="5">
        <f>'Safflower U'!D8+'R &amp; M U'!D8</f>
        <v>26.653</v>
      </c>
      <c r="E8" s="5">
        <f>'Safflower U'!E8+'R &amp; M U'!E8</f>
        <v>27.61</v>
      </c>
      <c r="F8" s="5">
        <f>'Safflower U'!F8+'R &amp; M U'!F8</f>
        <v>29.38</v>
      </c>
      <c r="G8" s="5">
        <f>'Safflower U'!G8+'R &amp; M U'!G8</f>
        <v>24.3</v>
      </c>
      <c r="H8" s="5">
        <f>'Safflower U'!H8+'R &amp; M U'!H8</f>
        <v>27.56</v>
      </c>
      <c r="I8" s="5">
        <f>'Safflower U'!I8+'R &amp; M U'!I8</f>
        <v>24.115</v>
      </c>
      <c r="J8" s="5">
        <f>'Safflower U'!J8+'R &amp; M U'!J8</f>
        <v>25.85</v>
      </c>
      <c r="K8" s="5">
        <f>'Safflower U'!K8+'R &amp; M U'!K8</f>
        <v>29.779999999999998</v>
      </c>
      <c r="L8" s="30">
        <f t="shared" si="0"/>
        <v>893.3823529411765</v>
      </c>
      <c r="M8" s="30">
        <f t="shared" si="1"/>
        <v>984.9892780557541</v>
      </c>
      <c r="N8" s="30">
        <f t="shared" si="2"/>
        <v>904.7761978013732</v>
      </c>
      <c r="O8" s="30">
        <f t="shared" si="3"/>
        <v>936.2549800796813</v>
      </c>
      <c r="P8" s="30">
        <f t="shared" si="4"/>
        <v>1013.6147038801906</v>
      </c>
      <c r="Q8" s="2" t="s">
        <v>34</v>
      </c>
      <c r="R8" s="115">
        <f aca="true" t="shared" si="5" ref="R8:R39">AVERAGE(B8:F8)</f>
        <v>27.7646</v>
      </c>
      <c r="S8" s="115">
        <f aca="true" t="shared" si="6" ref="S8:S39">AVERAGE(G8:K8)</f>
        <v>26.320999999999998</v>
      </c>
      <c r="T8" s="116">
        <f aca="true" t="shared" si="7" ref="T8:T39">S8/R8*1000</f>
        <v>948.0057339201717</v>
      </c>
    </row>
    <row r="9" spans="1:20" ht="24.75" customHeight="1">
      <c r="A9" s="5" t="s">
        <v>30</v>
      </c>
      <c r="B9" s="5">
        <f>'Linseed U'!B8+'R &amp; M U'!B9</f>
        <v>246</v>
      </c>
      <c r="C9" s="5">
        <f>'Linseed U'!C8+'R &amp; M U'!C9</f>
        <v>247.64</v>
      </c>
      <c r="D9" s="5">
        <f>'Linseed U'!D8+'R &amp; M U'!D9</f>
        <v>286.24</v>
      </c>
      <c r="E9" s="5">
        <f>'Linseed U'!E8+'R &amp; M U'!E9</f>
        <v>285.18</v>
      </c>
      <c r="F9" s="5">
        <f>'Linseed U'!F8+'R &amp; M U'!F9</f>
        <v>286.63</v>
      </c>
      <c r="G9" s="5">
        <f>'Linseed U'!G8+'R &amp; M U'!G9</f>
        <v>142.5</v>
      </c>
      <c r="H9" s="5">
        <f>'Linseed U'!H8+'R &amp; M U'!H9</f>
        <v>138.39</v>
      </c>
      <c r="I9" s="5">
        <f>'Linseed U'!I8+'R &amp; M U'!I9</f>
        <v>174.21</v>
      </c>
      <c r="J9" s="5">
        <f>'Linseed U'!J8+'R &amp; M U'!J9</f>
        <v>172.82999999999998</v>
      </c>
      <c r="K9" s="5">
        <f>'Linseed U'!K8+'R &amp; M U'!K9</f>
        <v>191.47</v>
      </c>
      <c r="L9" s="30">
        <f t="shared" si="0"/>
        <v>579.2682926829268</v>
      </c>
      <c r="M9" s="30">
        <f t="shared" si="1"/>
        <v>558.835406234857</v>
      </c>
      <c r="N9" s="30">
        <f t="shared" si="2"/>
        <v>608.6151481274455</v>
      </c>
      <c r="O9" s="30">
        <f t="shared" si="3"/>
        <v>606.0382916053019</v>
      </c>
      <c r="P9" s="30">
        <f t="shared" si="4"/>
        <v>668.0040470292712</v>
      </c>
      <c r="Q9" s="2" t="s">
        <v>30</v>
      </c>
      <c r="R9" s="115">
        <f t="shared" si="5"/>
        <v>270.338</v>
      </c>
      <c r="S9" s="115">
        <f t="shared" si="6"/>
        <v>163.88000000000002</v>
      </c>
      <c r="T9" s="116">
        <f t="shared" si="7"/>
        <v>606.2040852562349</v>
      </c>
    </row>
    <row r="10" spans="1:20" ht="24.75" customHeight="1">
      <c r="A10" s="5" t="s">
        <v>43</v>
      </c>
      <c r="B10" s="5">
        <f>'Sunflower U'!C11+'Safflower U'!B9+'Linseed U'!B9+'R &amp; M U'!B10</f>
        <v>124.16999999999999</v>
      </c>
      <c r="C10" s="5">
        <f>'Sunflower U'!D11+'Safflower U'!C9+'Linseed U'!C9+'R &amp; M U'!C10</f>
        <v>128.18</v>
      </c>
      <c r="D10" s="5">
        <f>'Sunflower U'!E11+'Safflower U'!D9+'Linseed U'!D9+'R &amp; M U'!D10</f>
        <v>122.88999999999999</v>
      </c>
      <c r="E10" s="5">
        <f>'Sunflower U'!F11+'Safflower U'!E9+'Linseed U'!E9+'R &amp; M U'!E10</f>
        <v>116.44</v>
      </c>
      <c r="F10" s="5">
        <f>'Sunflower U'!G11+'Safflower U'!F9+'Linseed U'!F9+'R &amp; M U'!F10</f>
        <v>110.42</v>
      </c>
      <c r="G10" s="5">
        <f>'Sunflower U'!H11+'Safflower U'!G9+'Linseed U'!G9+'R &amp; M U'!G10</f>
        <v>130.36</v>
      </c>
      <c r="H10" s="5">
        <f>'Sunflower U'!I11+'Safflower U'!H9+'Linseed U'!H9+'R &amp; M U'!H10</f>
        <v>133.9287</v>
      </c>
      <c r="I10" s="5">
        <f>'Sunflower U'!J11+'Safflower U'!I9+'Linseed U'!I9+'R &amp; M U'!I10</f>
        <v>137.74360000000001</v>
      </c>
      <c r="J10" s="5">
        <f>'Sunflower U'!K11+'Safflower U'!J9+'Linseed U'!J9+'R &amp; M U'!J10</f>
        <v>139.05625</v>
      </c>
      <c r="K10" s="5">
        <f>'Sunflower U'!L11+'Safflower U'!K9+'Linseed U'!K9+'R &amp; M U'!K10</f>
        <v>120.78999999999999</v>
      </c>
      <c r="L10" s="30">
        <f t="shared" si="0"/>
        <v>1049.8510107111222</v>
      </c>
      <c r="M10" s="30">
        <f t="shared" si="1"/>
        <v>1044.8486503354657</v>
      </c>
      <c r="N10" s="30">
        <f t="shared" si="2"/>
        <v>1120.8690698999108</v>
      </c>
      <c r="O10" s="30">
        <f t="shared" si="3"/>
        <v>1194.2309343868087</v>
      </c>
      <c r="P10" s="30">
        <f t="shared" si="4"/>
        <v>1093.9141459880454</v>
      </c>
      <c r="Q10" s="2" t="s">
        <v>43</v>
      </c>
      <c r="R10" s="115">
        <f t="shared" si="5"/>
        <v>120.42</v>
      </c>
      <c r="S10" s="115">
        <f t="shared" si="6"/>
        <v>132.37571</v>
      </c>
      <c r="T10" s="116">
        <f t="shared" si="7"/>
        <v>1099.2834246802856</v>
      </c>
    </row>
    <row r="11" spans="1:20" ht="24.75" customHeight="1">
      <c r="A11" s="5" t="s">
        <v>6</v>
      </c>
      <c r="B11" s="5">
        <f>'Safflower U'!B10+'Linseed U'!B10+'R &amp; M U'!B11</f>
        <v>91.1</v>
      </c>
      <c r="C11" s="5">
        <f>'Safflower U'!C10+'Linseed U'!C10+'R &amp; M U'!C11</f>
        <v>89.5</v>
      </c>
      <c r="D11" s="5">
        <f>'Safflower U'!D10+'Linseed U'!D10+'R &amp; M U'!D11</f>
        <v>81.9</v>
      </c>
      <c r="E11" s="5">
        <f>'Safflower U'!E10+'Linseed U'!E10+'R &amp; M U'!E11</f>
        <v>73.8</v>
      </c>
      <c r="F11" s="5">
        <f>'Safflower U'!F10+'Linseed U'!F10+'R &amp; M U'!F11</f>
        <v>77.4</v>
      </c>
      <c r="G11" s="5">
        <f>'Safflower U'!G10+'Linseed U'!G10+'R &amp; M U'!G11</f>
        <v>31.400000000000002</v>
      </c>
      <c r="H11" s="5">
        <f>'Safflower U'!H10+'Linseed U'!H10+'R &amp; M U'!H11</f>
        <v>36.4</v>
      </c>
      <c r="I11" s="5">
        <f>'Safflower U'!I10+'Linseed U'!I10+'R &amp; M U'!I11</f>
        <v>34.8</v>
      </c>
      <c r="J11" s="5">
        <f>'Safflower U'!J10+'Linseed U'!J10+'R &amp; M U'!J11</f>
        <v>37.5</v>
      </c>
      <c r="K11" s="5">
        <f>'Safflower U'!K10+'Linseed U'!K10+'R &amp; M U'!K11</f>
        <v>38.8</v>
      </c>
      <c r="L11" s="30">
        <f t="shared" si="0"/>
        <v>344.67618002195394</v>
      </c>
      <c r="M11" s="30">
        <f t="shared" si="1"/>
        <v>406.7039106145251</v>
      </c>
      <c r="N11" s="30">
        <f t="shared" si="2"/>
        <v>424.9084249084248</v>
      </c>
      <c r="O11" s="30">
        <f t="shared" si="3"/>
        <v>508.13008130081306</v>
      </c>
      <c r="P11" s="30">
        <f t="shared" si="4"/>
        <v>501.2919896640826</v>
      </c>
      <c r="Q11" s="2" t="s">
        <v>6</v>
      </c>
      <c r="R11" s="115">
        <f t="shared" si="5"/>
        <v>82.74000000000001</v>
      </c>
      <c r="S11" s="115">
        <f t="shared" si="6"/>
        <v>35.779999999999994</v>
      </c>
      <c r="T11" s="116">
        <f t="shared" si="7"/>
        <v>432.43896543388917</v>
      </c>
    </row>
    <row r="12" spans="1:20" ht="24.75" customHeight="1">
      <c r="A12" s="5" t="s">
        <v>7</v>
      </c>
      <c r="B12" s="5">
        <f>'G Nut U'!C16</f>
        <v>2.4</v>
      </c>
      <c r="C12" s="5">
        <f>'G Nut U'!D16</f>
        <v>2.84</v>
      </c>
      <c r="D12" s="5">
        <f>'G Nut U'!E16</f>
        <v>2.57</v>
      </c>
      <c r="E12" s="5">
        <f>'G Nut U'!F16</f>
        <v>2.2</v>
      </c>
      <c r="F12" s="5">
        <f>'G Nut U'!G16</f>
        <v>1.91</v>
      </c>
      <c r="G12" s="5">
        <f>'G Nut U'!H16</f>
        <v>6.9</v>
      </c>
      <c r="H12" s="5">
        <f>'G Nut U'!I16</f>
        <v>6.98</v>
      </c>
      <c r="I12" s="5">
        <f>'G Nut U'!J16</f>
        <v>6.123</v>
      </c>
      <c r="J12" s="5">
        <f>'G Nut U'!K16</f>
        <v>5.64</v>
      </c>
      <c r="K12" s="5">
        <f>'G Nut U'!L16</f>
        <v>3.58</v>
      </c>
      <c r="L12" s="30">
        <f t="shared" si="0"/>
        <v>2875.0000000000005</v>
      </c>
      <c r="M12" s="30">
        <f t="shared" si="1"/>
        <v>2457.7464788732395</v>
      </c>
      <c r="N12" s="30">
        <f t="shared" si="2"/>
        <v>2382.4902723735413</v>
      </c>
      <c r="O12" s="30">
        <f t="shared" si="3"/>
        <v>2563.6363636363635</v>
      </c>
      <c r="P12" s="30">
        <f t="shared" si="4"/>
        <v>1874.34554973822</v>
      </c>
      <c r="Q12" s="2" t="s">
        <v>7</v>
      </c>
      <c r="R12" s="115">
        <f t="shared" si="5"/>
        <v>2.3840000000000003</v>
      </c>
      <c r="S12" s="115">
        <f t="shared" si="6"/>
        <v>5.8446</v>
      </c>
      <c r="T12" s="116">
        <f t="shared" si="7"/>
        <v>2451.5939597315432</v>
      </c>
    </row>
    <row r="13" spans="1:20" ht="24.75" customHeight="1">
      <c r="A13" s="5" t="s">
        <v>8</v>
      </c>
      <c r="B13" s="5">
        <f>'Safflower U'!B11+'R &amp; M U'!B12+'G Nut U'!C19</f>
        <v>338</v>
      </c>
      <c r="C13" s="5">
        <f>'Safflower U'!C11+'R &amp; M U'!C12+'G Nut U'!D19</f>
        <v>500</v>
      </c>
      <c r="D13" s="5">
        <f>'Safflower U'!D11+'R &amp; M U'!D12+'G Nut U'!E19</f>
        <v>296</v>
      </c>
      <c r="E13" s="5">
        <f>'Safflower U'!E11+'R &amp; M U'!E12+'G Nut U'!F19</f>
        <v>392</v>
      </c>
      <c r="F13" s="5">
        <f>'Safflower U'!F11+'R &amp; M U'!F12+'G Nut U'!G19</f>
        <v>240</v>
      </c>
      <c r="G13" s="5">
        <f>'Safflower U'!G11+'R &amp; M U'!G12+'G Nut U'!H19</f>
        <v>556.1</v>
      </c>
      <c r="H13" s="5">
        <f>'Safflower U'!H11+'R &amp; M U'!H12+'G Nut U'!I19</f>
        <v>806</v>
      </c>
      <c r="I13" s="5">
        <f>'Safflower U'!I11+'R &amp; M U'!I12+'G Nut U'!J19</f>
        <v>522</v>
      </c>
      <c r="J13" s="5">
        <f>'Safflower U'!J11+'R &amp; M U'!J12+'G Nut U'!K19</f>
        <v>665</v>
      </c>
      <c r="K13" s="5">
        <f>'Safflower U'!K11+'R &amp; M U'!K12+'G Nut U'!L19</f>
        <v>363</v>
      </c>
      <c r="L13" s="30">
        <f t="shared" si="0"/>
        <v>1645.2662721893491</v>
      </c>
      <c r="M13" s="30">
        <f t="shared" si="1"/>
        <v>1612</v>
      </c>
      <c r="N13" s="30">
        <f t="shared" si="2"/>
        <v>1763.5135135135135</v>
      </c>
      <c r="O13" s="30">
        <f t="shared" si="3"/>
        <v>1696.4285714285713</v>
      </c>
      <c r="P13" s="30">
        <f t="shared" si="4"/>
        <v>1512.5</v>
      </c>
      <c r="Q13" s="2" t="s">
        <v>8</v>
      </c>
      <c r="R13" s="115">
        <f t="shared" si="5"/>
        <v>353.2</v>
      </c>
      <c r="S13" s="115">
        <f t="shared" si="6"/>
        <v>582.42</v>
      </c>
      <c r="T13" s="116">
        <f t="shared" si="7"/>
        <v>1648.9807474518684</v>
      </c>
    </row>
    <row r="14" spans="1:20" ht="25.5" customHeight="1">
      <c r="A14" s="5" t="s">
        <v>36</v>
      </c>
      <c r="B14" s="5">
        <f>'Sunflower U'!C14+'R &amp; M U'!B13</f>
        <v>514</v>
      </c>
      <c r="C14" s="5">
        <f>'Sunflower U'!D14+'R &amp; M U'!C13</f>
        <v>545</v>
      </c>
      <c r="D14" s="5">
        <f>'Sunflower U'!E14+'R &amp; M U'!D13</f>
        <v>574</v>
      </c>
      <c r="E14" s="5">
        <f>'Sunflower U'!F14+'R &amp; M U'!E13</f>
        <v>542</v>
      </c>
      <c r="F14" s="5">
        <f>'Sunflower U'!G14+'R &amp; M U'!F13</f>
        <v>504.6</v>
      </c>
      <c r="G14" s="5">
        <f>'Sunflower U'!H14+'R &amp; M U'!G13</f>
        <v>960</v>
      </c>
      <c r="H14" s="5">
        <f>'Sunflower U'!I14+'R &amp; M U'!H13</f>
        <v>765</v>
      </c>
      <c r="I14" s="5">
        <f>'Sunflower U'!J14+'R &amp; M U'!I13</f>
        <v>988</v>
      </c>
      <c r="J14" s="5">
        <f>'Sunflower U'!K14+'R &amp; M U'!J13</f>
        <v>892</v>
      </c>
      <c r="K14" s="5">
        <f>'Sunflower U'!L14+'R &amp; M U'!K13</f>
        <v>738.1</v>
      </c>
      <c r="L14" s="30">
        <f t="shared" si="0"/>
        <v>1867.704280155642</v>
      </c>
      <c r="M14" s="30">
        <f t="shared" si="1"/>
        <v>1403.6697247706422</v>
      </c>
      <c r="N14" s="30">
        <f t="shared" si="2"/>
        <v>1721.254355400697</v>
      </c>
      <c r="O14" s="30">
        <f t="shared" si="3"/>
        <v>1645.7564575645756</v>
      </c>
      <c r="P14" s="30">
        <f t="shared" si="4"/>
        <v>1462.7427665477605</v>
      </c>
      <c r="Q14" s="2" t="s">
        <v>36</v>
      </c>
      <c r="R14" s="115">
        <f t="shared" si="5"/>
        <v>535.92</v>
      </c>
      <c r="S14" s="115">
        <f t="shared" si="6"/>
        <v>868.6200000000001</v>
      </c>
      <c r="T14" s="116">
        <f t="shared" si="7"/>
        <v>1620.8016121809228</v>
      </c>
    </row>
    <row r="15" spans="1:20" ht="25.5" customHeight="1">
      <c r="A15" s="5" t="s">
        <v>48</v>
      </c>
      <c r="B15" s="5">
        <f>'Linseed U'!B11+'R &amp; M U'!B14</f>
        <v>10.5</v>
      </c>
      <c r="C15" s="5">
        <f>'Linseed U'!C11+'R &amp; M U'!C14</f>
        <v>11</v>
      </c>
      <c r="D15" s="5">
        <f>'Linseed U'!D11+'R &amp; M U'!D14</f>
        <v>10.129999999999999</v>
      </c>
      <c r="E15" s="5">
        <f>'Linseed U'!E11+'R &amp; M U'!E14</f>
        <v>9.94</v>
      </c>
      <c r="F15" s="5">
        <f>'Linseed U'!F11+'R &amp; M U'!F14</f>
        <v>9.469999999999999</v>
      </c>
      <c r="G15" s="5">
        <f>'Linseed U'!G11+'R &amp; M U'!G14</f>
        <v>5.3</v>
      </c>
      <c r="H15" s="5">
        <f>'Linseed U'!H11+'R &amp; M U'!H14</f>
        <v>6.44</v>
      </c>
      <c r="I15" s="5">
        <f>'Linseed U'!I11+'R &amp; M U'!I14</f>
        <v>5.0600000000000005</v>
      </c>
      <c r="J15" s="5">
        <f>'Linseed U'!J11+'R &amp; M U'!J14</f>
        <v>4.55</v>
      </c>
      <c r="K15" s="5">
        <f>'Linseed U'!K11+'R &amp; M U'!K14</f>
        <v>4.93</v>
      </c>
      <c r="L15" s="30">
        <f t="shared" si="0"/>
        <v>504.76190476190476</v>
      </c>
      <c r="M15" s="30">
        <f t="shared" si="1"/>
        <v>585.4545454545455</v>
      </c>
      <c r="N15" s="30">
        <f t="shared" si="2"/>
        <v>499.50641658440287</v>
      </c>
      <c r="O15" s="30">
        <f t="shared" si="3"/>
        <v>457.7464788732394</v>
      </c>
      <c r="P15" s="30">
        <f t="shared" si="4"/>
        <v>520.5913410770856</v>
      </c>
      <c r="Q15" s="2" t="s">
        <v>48</v>
      </c>
      <c r="R15" s="115">
        <f t="shared" si="5"/>
        <v>10.208</v>
      </c>
      <c r="S15" s="115">
        <f t="shared" si="6"/>
        <v>5.256</v>
      </c>
      <c r="T15" s="116">
        <f t="shared" si="7"/>
        <v>514.8902821316615</v>
      </c>
    </row>
    <row r="16" spans="1:20" ht="25.5" customHeight="1">
      <c r="A16" s="5" t="s">
        <v>44</v>
      </c>
      <c r="B16" s="5">
        <f>'Linseed U'!B12+'R &amp; M U'!B15</f>
        <v>59.926</v>
      </c>
      <c r="C16" s="5">
        <f>'Linseed U'!C12+'R &amp; M U'!C15</f>
        <v>60.167</v>
      </c>
      <c r="D16" s="5">
        <f>'Linseed U'!D12+'R &amp; M U'!D15</f>
        <v>60.025</v>
      </c>
      <c r="E16" s="5">
        <f>'Linseed U'!E12+'R &amp; M U'!E15</f>
        <v>60.64</v>
      </c>
      <c r="F16" s="5">
        <f>'Linseed U'!F12+'R &amp; M U'!F15</f>
        <v>55.39</v>
      </c>
      <c r="G16" s="5">
        <f>'Linseed U'!G12+'R &amp; M U'!G15</f>
        <v>50.96</v>
      </c>
      <c r="H16" s="5">
        <f>'Linseed U'!H12+'R &amp; M U'!H15</f>
        <v>51.4</v>
      </c>
      <c r="I16" s="5">
        <f>'Linseed U'!I12+'R &amp; M U'!I15</f>
        <v>49.025999999999996</v>
      </c>
      <c r="J16" s="5">
        <f>'Linseed U'!J12+'R &amp; M U'!J15</f>
        <v>56.58</v>
      </c>
      <c r="K16" s="5">
        <f>'Linseed U'!K12+'R &amp; M U'!K15</f>
        <v>38.82</v>
      </c>
      <c r="L16" s="30">
        <f t="shared" si="0"/>
        <v>850.3821379701632</v>
      </c>
      <c r="M16" s="30">
        <f t="shared" si="1"/>
        <v>854.2888959063938</v>
      </c>
      <c r="N16" s="30">
        <f t="shared" si="2"/>
        <v>816.7596834652228</v>
      </c>
      <c r="O16" s="30">
        <f t="shared" si="3"/>
        <v>933.0474934036938</v>
      </c>
      <c r="P16" s="30">
        <f t="shared" si="4"/>
        <v>700.8485286152735</v>
      </c>
      <c r="Q16" s="2" t="s">
        <v>44</v>
      </c>
      <c r="R16" s="115">
        <f t="shared" si="5"/>
        <v>59.22959999999999</v>
      </c>
      <c r="S16" s="115">
        <f t="shared" si="6"/>
        <v>49.3572</v>
      </c>
      <c r="T16" s="116">
        <f t="shared" si="7"/>
        <v>833.3198265732</v>
      </c>
    </row>
    <row r="17" spans="1:20" ht="25.5" customHeight="1">
      <c r="A17" s="5" t="s">
        <v>53</v>
      </c>
      <c r="B17" s="5">
        <f>'Sunflower U'!C16+'Safflower U'!B12+'Linseed U'!B13+'R &amp; M U'!B16</f>
        <v>127.402</v>
      </c>
      <c r="C17" s="5">
        <f>'Sunflower U'!D16+'Safflower U'!C12+'Linseed U'!C13+'R &amp; M U'!C16</f>
        <v>199.69400000000002</v>
      </c>
      <c r="D17" s="5">
        <f>'Sunflower U'!E16+'Safflower U'!D12+'Linseed U'!D13+'R &amp; M U'!D16</f>
        <v>212.66000000000003</v>
      </c>
      <c r="E17" s="5">
        <f>'Sunflower U'!F16+'Safflower U'!E12+'Linseed U'!E13+'R &amp; M U'!E16</f>
        <v>242.974</v>
      </c>
      <c r="F17" s="5">
        <f>'Sunflower U'!G16+'Safflower U'!F12+'Linseed U'!F13+'R &amp; M U'!F16</f>
        <v>231.28</v>
      </c>
      <c r="G17" s="5">
        <f>'Sunflower U'!H16+'Safflower U'!G12+'Linseed U'!G13+'R &amp; M U'!G16</f>
        <v>80.946</v>
      </c>
      <c r="H17" s="5">
        <f>'Sunflower U'!I16+'Safflower U'!H12+'Linseed U'!H13+'R &amp; M U'!H16</f>
        <v>130.403</v>
      </c>
      <c r="I17" s="5">
        <f>'Sunflower U'!J16+'Safflower U'!I12+'Linseed U'!I13+'R &amp; M U'!I16</f>
        <v>162.91</v>
      </c>
      <c r="J17" s="5">
        <f>'Sunflower U'!K16+'Safflower U'!J12+'Linseed U'!J13+'R &amp; M U'!J16</f>
        <v>151.23600000000002</v>
      </c>
      <c r="K17" s="5">
        <f>'Sunflower U'!L16+'Safflower U'!K12+'Linseed U'!K13+'R &amp; M U'!K16</f>
        <v>147.1</v>
      </c>
      <c r="L17" s="30">
        <f t="shared" si="0"/>
        <v>635.3589425597714</v>
      </c>
      <c r="M17" s="30">
        <f t="shared" si="1"/>
        <v>653.0141115907337</v>
      </c>
      <c r="N17" s="30">
        <f t="shared" si="2"/>
        <v>766.0584971315714</v>
      </c>
      <c r="O17" s="30">
        <f t="shared" si="3"/>
        <v>622.4369685645379</v>
      </c>
      <c r="P17" s="30">
        <f t="shared" si="4"/>
        <v>636.0255966793496</v>
      </c>
      <c r="Q17" s="2" t="s">
        <v>53</v>
      </c>
      <c r="R17" s="115">
        <f t="shared" si="5"/>
        <v>202.802</v>
      </c>
      <c r="S17" s="115">
        <f t="shared" si="6"/>
        <v>134.519</v>
      </c>
      <c r="T17" s="116">
        <f t="shared" si="7"/>
        <v>663.3021370597924</v>
      </c>
    </row>
    <row r="18" spans="1:20" ht="25.5" customHeight="1">
      <c r="A18" s="5" t="s">
        <v>11</v>
      </c>
      <c r="B18" s="5">
        <f>'Sunflower U'!C19+'Safflower U'!B13+'Linseed U'!B14+'R &amp; M U'!B17+'G Nut U'!C26</f>
        <v>474</v>
      </c>
      <c r="C18" s="5">
        <f>'Sunflower U'!D19+'Safflower U'!C13+'Linseed U'!C14+'R &amp; M U'!C17+'G Nut U'!D26</f>
        <v>426</v>
      </c>
      <c r="D18" s="5">
        <f>'Sunflower U'!E19+'Safflower U'!D13+'Linseed U'!D14+'R &amp; M U'!D17+'G Nut U'!E26</f>
        <v>540</v>
      </c>
      <c r="E18" s="5">
        <f>'Sunflower U'!F19+'Safflower U'!E13+'Linseed U'!E14+'R &amp; M U'!E17+'G Nut U'!F26</f>
        <v>464</v>
      </c>
      <c r="F18" s="5">
        <f>'Sunflower U'!G19+'Safflower U'!F13+'Linseed U'!F14+'R &amp; M U'!F17+'G Nut U'!G26</f>
        <v>416</v>
      </c>
      <c r="G18" s="5">
        <f>'Sunflower U'!H19+'Safflower U'!G13+'Linseed U'!G14+'R &amp; M U'!G17+'G Nut U'!H26</f>
        <v>369</v>
      </c>
      <c r="H18" s="5">
        <f>'Sunflower U'!I19+'Safflower U'!H13+'Linseed U'!H14+'R &amp; M U'!H17+'G Nut U'!I26</f>
        <v>288</v>
      </c>
      <c r="I18" s="5">
        <f>'Sunflower U'!J19+'Safflower U'!I13+'Linseed U'!I14+'R &amp; M U'!I17+'G Nut U'!J26</f>
        <v>359.331</v>
      </c>
      <c r="J18" s="5">
        <f>'Sunflower U'!K19+'Safflower U'!J13+'Linseed U'!J14+'R &amp; M U'!J17+'G Nut U'!K26</f>
        <v>347</v>
      </c>
      <c r="K18" s="5">
        <f>'Sunflower U'!L19+'Safflower U'!K13+'Linseed U'!K14+'R &amp; M U'!K17+'G Nut U'!L26</f>
        <v>303</v>
      </c>
      <c r="L18" s="30">
        <f t="shared" si="0"/>
        <v>778.4810126582279</v>
      </c>
      <c r="M18" s="30">
        <f t="shared" si="1"/>
        <v>676.056338028169</v>
      </c>
      <c r="N18" s="30">
        <f t="shared" si="2"/>
        <v>665.4277777777778</v>
      </c>
      <c r="O18" s="30">
        <f t="shared" si="3"/>
        <v>747.8448275862069</v>
      </c>
      <c r="P18" s="30">
        <f t="shared" si="4"/>
        <v>728.3653846153845</v>
      </c>
      <c r="Q18" s="2" t="s">
        <v>11</v>
      </c>
      <c r="R18" s="115">
        <f t="shared" si="5"/>
        <v>464</v>
      </c>
      <c r="S18" s="115">
        <f t="shared" si="6"/>
        <v>333.2662</v>
      </c>
      <c r="T18" s="116">
        <f t="shared" si="7"/>
        <v>718.2461206896552</v>
      </c>
    </row>
    <row r="19" spans="1:20" ht="25.5" customHeight="1">
      <c r="A19" s="5" t="s">
        <v>12</v>
      </c>
      <c r="B19" s="5">
        <f>'G Nut U'!C29</f>
        <v>0</v>
      </c>
      <c r="C19" s="5">
        <f>'G Nut U'!D29</f>
        <v>0.11</v>
      </c>
      <c r="D19" s="5">
        <f>'G Nut U'!E29</f>
        <v>0.009</v>
      </c>
      <c r="E19" s="5">
        <f>'G Nut U'!F29</f>
        <v>0.43</v>
      </c>
      <c r="F19" s="5">
        <f>'G Nut U'!G29</f>
        <v>0.01</v>
      </c>
      <c r="G19" s="5">
        <f>'G Nut U'!H29</f>
        <v>0</v>
      </c>
      <c r="H19" s="5">
        <f>'G Nut U'!I29</f>
        <v>0.1</v>
      </c>
      <c r="I19" s="5">
        <f>'G Nut U'!J29</f>
        <v>0.01</v>
      </c>
      <c r="J19" s="5">
        <f>'G Nut U'!K29</f>
        <v>0.52</v>
      </c>
      <c r="K19" s="5">
        <f>'G Nut U'!L29</f>
        <v>0.02</v>
      </c>
      <c r="L19" s="30"/>
      <c r="M19" s="30">
        <f aca="true" t="shared" si="8" ref="M19:M30">H19/C19*1000</f>
        <v>909.0909090909091</v>
      </c>
      <c r="N19" s="30">
        <f aca="true" t="shared" si="9" ref="N19:N30">I19/D19*1000</f>
        <v>1111.111111111111</v>
      </c>
      <c r="O19" s="30">
        <f aca="true" t="shared" si="10" ref="O19:O30">J19/E19*1000</f>
        <v>1209.3023255813955</v>
      </c>
      <c r="P19" s="30">
        <f aca="true" t="shared" si="11" ref="P19:P30">K19/F19*1000</f>
        <v>2000</v>
      </c>
      <c r="Q19" s="5" t="s">
        <v>12</v>
      </c>
      <c r="R19" s="115">
        <f t="shared" si="5"/>
        <v>0.11179999999999998</v>
      </c>
      <c r="S19" s="115">
        <f t="shared" si="6"/>
        <v>0.13</v>
      </c>
      <c r="T19" s="116">
        <f t="shared" si="7"/>
        <v>1162.7906976744189</v>
      </c>
    </row>
    <row r="20" spans="1:20" ht="25.5" customHeight="1">
      <c r="A20" s="5" t="s">
        <v>54</v>
      </c>
      <c r="B20" s="5">
        <f>'Sunflower U'!C22+'Safflower U'!B14+'Linseed U'!B15+'R &amp; M U'!B19</f>
        <v>870.1</v>
      </c>
      <c r="C20" s="5">
        <f>'Sunflower U'!D22+'Safflower U'!C14+'Linseed U'!C15+'R &amp; M U'!C19</f>
        <v>905.3</v>
      </c>
      <c r="D20" s="5">
        <f>'Sunflower U'!E22+'Safflower U'!D14+'Linseed U'!D15+'R &amp; M U'!D19</f>
        <v>894.4</v>
      </c>
      <c r="E20" s="5">
        <f>'Sunflower U'!F22+'Safflower U'!E14+'Linseed U'!E15+'R &amp; M U'!E19</f>
        <v>872.6</v>
      </c>
      <c r="F20" s="5">
        <f>'Sunflower U'!G22+'Safflower U'!F14+'Linseed U'!F15+'R &amp; M U'!F19</f>
        <v>853</v>
      </c>
      <c r="G20" s="5">
        <f>'Sunflower U'!H22+'Safflower U'!G14+'Linseed U'!G15+'R &amp; M U'!G19</f>
        <v>897.4</v>
      </c>
      <c r="H20" s="5">
        <f>'Sunflower U'!I22+'Safflower U'!H14+'Linseed U'!H15+'R &amp; M U'!H19</f>
        <v>926.6</v>
      </c>
      <c r="I20" s="5">
        <f>'Sunflower U'!J22+'Safflower U'!I14+'Linseed U'!I15+'R &amp; M U'!I19</f>
        <v>976.5589</v>
      </c>
      <c r="J20" s="5">
        <f>'Sunflower U'!K22+'Safflower U'!J14+'Linseed U'!J15+'R &amp; M U'!J19</f>
        <v>899.3960000000001</v>
      </c>
      <c r="K20" s="5">
        <f>'Sunflower U'!L22+'Safflower U'!K14+'Linseed U'!K15+'R &amp; M U'!K19</f>
        <v>798.2</v>
      </c>
      <c r="L20" s="30">
        <f aca="true" t="shared" si="12" ref="L20:L30">G20/B20*1000</f>
        <v>1031.3757039420757</v>
      </c>
      <c r="M20" s="30">
        <f t="shared" si="8"/>
        <v>1023.5281122279908</v>
      </c>
      <c r="N20" s="30">
        <f t="shared" si="9"/>
        <v>1091.8592352415026</v>
      </c>
      <c r="O20" s="30">
        <f t="shared" si="10"/>
        <v>1030.7082282832914</v>
      </c>
      <c r="P20" s="30">
        <f t="shared" si="11"/>
        <v>935.7561547479485</v>
      </c>
      <c r="Q20" s="2" t="s">
        <v>54</v>
      </c>
      <c r="R20" s="115">
        <f t="shared" si="5"/>
        <v>879.0799999999999</v>
      </c>
      <c r="S20" s="115">
        <f t="shared" si="6"/>
        <v>899.6309800000001</v>
      </c>
      <c r="T20" s="116">
        <f t="shared" si="7"/>
        <v>1023.3778268189473</v>
      </c>
    </row>
    <row r="21" spans="1:20" ht="25.5" customHeight="1">
      <c r="A21" s="5" t="s">
        <v>14</v>
      </c>
      <c r="B21" s="5">
        <f>'Sunflower U'!C25+'Sunflower U'!C26+'Safflower U'!B15+'Linseed U'!B16+'R &amp; M U'!B20+'G Nut U'!C33</f>
        <v>441</v>
      </c>
      <c r="C21" s="5">
        <f>'Sunflower U'!D25+'Sunflower U'!D26+'Safflower U'!C15+'Linseed U'!C16+'R &amp; M U'!C20+'G Nut U'!D33</f>
        <v>286</v>
      </c>
      <c r="D21" s="5">
        <f>'Sunflower U'!E25+'Sunflower U'!E26+'Safflower U'!D15+'Linseed U'!D16+'R &amp; M U'!D20+'G Nut U'!E33</f>
        <v>216</v>
      </c>
      <c r="E21" s="5">
        <f>'Sunflower U'!F25+'Sunflower U'!F26+'Safflower U'!E15+'Linseed U'!E16+'R &amp; M U'!E20+'G Nut U'!F33</f>
        <v>256</v>
      </c>
      <c r="F21" s="5">
        <f>'Sunflower U'!G25+'Sunflower U'!G26+'Safflower U'!F15+'Linseed U'!F16+'R &amp; M U'!F20+'G Nut U'!G33</f>
        <v>272</v>
      </c>
      <c r="G21" s="5">
        <f>'Sunflower U'!H25+'Sunflower U'!H26+'Safflower U'!G15+'Linseed U'!G16+'R &amp; M U'!G20+'G Nut U'!H33</f>
        <v>311</v>
      </c>
      <c r="H21" s="5">
        <f>'Sunflower U'!I25+'Sunflower U'!I26+'Safflower U'!H15+'Linseed U'!H16+'R &amp; M U'!H20+'G Nut U'!I33</f>
        <v>206</v>
      </c>
      <c r="I21" s="5">
        <f>'Sunflower U'!J25+'Sunflower U'!J26+'Safflower U'!I15+'Linseed U'!I16+'R &amp; M U'!I20+'G Nut U'!J33</f>
        <v>137</v>
      </c>
      <c r="J21" s="5">
        <f>'Sunflower U'!K25+'Sunflower U'!K26+'Safflower U'!J15+'Linseed U'!J16+'R &amp; M U'!J20+'G Nut U'!K33</f>
        <v>194</v>
      </c>
      <c r="K21" s="5">
        <f>'Sunflower U'!L25+'Sunflower U'!L26+'Safflower U'!K15+'Linseed U'!K16+'R &amp; M U'!K20+'G Nut U'!L33</f>
        <v>192</v>
      </c>
      <c r="L21" s="30">
        <f t="shared" si="12"/>
        <v>705.2154195011337</v>
      </c>
      <c r="M21" s="30">
        <f t="shared" si="8"/>
        <v>720.2797202797203</v>
      </c>
      <c r="N21" s="30">
        <f t="shared" si="9"/>
        <v>634.2592592592594</v>
      </c>
      <c r="O21" s="30">
        <f t="shared" si="10"/>
        <v>757.8125</v>
      </c>
      <c r="P21" s="30">
        <f t="shared" si="11"/>
        <v>705.8823529411765</v>
      </c>
      <c r="Q21" s="2" t="s">
        <v>14</v>
      </c>
      <c r="R21" s="115">
        <f t="shared" si="5"/>
        <v>294.2</v>
      </c>
      <c r="S21" s="115">
        <f t="shared" si="6"/>
        <v>208</v>
      </c>
      <c r="T21" s="116">
        <f t="shared" si="7"/>
        <v>707.0020394289598</v>
      </c>
    </row>
    <row r="22" spans="1:20" ht="25.5" customHeight="1">
      <c r="A22" s="5" t="s">
        <v>38</v>
      </c>
      <c r="B22" s="5">
        <f>'R &amp; M U'!B21</f>
        <v>26.75</v>
      </c>
      <c r="C22" s="5">
        <f>'R &amp; M U'!C21</f>
        <v>27.5</v>
      </c>
      <c r="D22" s="5">
        <f>'R &amp; M U'!D21</f>
        <v>36</v>
      </c>
      <c r="E22" s="5">
        <f>'R &amp; M U'!E21</f>
        <v>28.5</v>
      </c>
      <c r="F22" s="5">
        <f>'R &amp; M U'!F21</f>
        <v>28.27</v>
      </c>
      <c r="G22" s="5">
        <f>'R &amp; M U'!G21</f>
        <v>20.85</v>
      </c>
      <c r="H22" s="5">
        <f>'R &amp; M U'!H21</f>
        <v>21</v>
      </c>
      <c r="I22" s="5">
        <f>'R &amp; M U'!I21</f>
        <v>30.21</v>
      </c>
      <c r="J22" s="5">
        <f>'R &amp; M U'!J21</f>
        <v>23.85</v>
      </c>
      <c r="K22" s="5">
        <f>'R &amp; M U'!K21</f>
        <v>24.52</v>
      </c>
      <c r="L22" s="30">
        <f t="shared" si="12"/>
        <v>779.4392523364486</v>
      </c>
      <c r="M22" s="30">
        <f t="shared" si="8"/>
        <v>763.6363636363636</v>
      </c>
      <c r="N22" s="30">
        <f t="shared" si="9"/>
        <v>839.1666666666667</v>
      </c>
      <c r="O22" s="30">
        <f t="shared" si="10"/>
        <v>836.8421052631579</v>
      </c>
      <c r="P22" s="30">
        <f t="shared" si="11"/>
        <v>867.3505482844004</v>
      </c>
      <c r="Q22" s="2" t="s">
        <v>38</v>
      </c>
      <c r="R22" s="115">
        <f t="shared" si="5"/>
        <v>29.404000000000003</v>
      </c>
      <c r="S22" s="115">
        <f t="shared" si="6"/>
        <v>24.086</v>
      </c>
      <c r="T22" s="116">
        <f t="shared" si="7"/>
        <v>819.140253026799</v>
      </c>
    </row>
    <row r="23" spans="1:20" ht="25.5" customHeight="1">
      <c r="A23" s="5" t="s">
        <v>39</v>
      </c>
      <c r="B23" s="5">
        <f>'Linseed U'!B17+'R &amp; M U'!B22</f>
        <v>7.3</v>
      </c>
      <c r="C23" s="5">
        <f>'Linseed U'!C17+'R &amp; M U'!C22</f>
        <v>7.23</v>
      </c>
      <c r="D23" s="5">
        <f>'Linseed U'!D17+'R &amp; M U'!D22</f>
        <v>7.265000000000001</v>
      </c>
      <c r="E23" s="5">
        <f>'Linseed U'!E17+'R &amp; M U'!E22</f>
        <v>9.85</v>
      </c>
      <c r="F23" s="5">
        <f>'Linseed U'!F17+'R &amp; M U'!F22</f>
        <v>9.87</v>
      </c>
      <c r="G23" s="5">
        <f>'Linseed U'!G17+'R &amp; M U'!G22</f>
        <v>4.939</v>
      </c>
      <c r="H23" s="5">
        <f>'Linseed U'!H17+'R &amp; M U'!H22</f>
        <v>4.9</v>
      </c>
      <c r="I23" s="5">
        <f>'Linseed U'!I17+'R &amp; M U'!I22</f>
        <v>4.86</v>
      </c>
      <c r="J23" s="5">
        <f>'Linseed U'!J17+'R &amp; M U'!J22</f>
        <v>9.200000000000001</v>
      </c>
      <c r="K23" s="5">
        <f>'Linseed U'!K17+'R &amp; M U'!K22</f>
        <v>9.4</v>
      </c>
      <c r="L23" s="30">
        <f t="shared" si="12"/>
        <v>676.5753424657535</v>
      </c>
      <c r="M23" s="30">
        <f t="shared" si="8"/>
        <v>677.731673582296</v>
      </c>
      <c r="N23" s="30">
        <f t="shared" si="9"/>
        <v>668.9607708189952</v>
      </c>
      <c r="O23" s="30">
        <f t="shared" si="10"/>
        <v>934.0101522842641</v>
      </c>
      <c r="P23" s="30">
        <f t="shared" si="11"/>
        <v>952.3809523809524</v>
      </c>
      <c r="Q23" s="2" t="s">
        <v>39</v>
      </c>
      <c r="R23" s="115">
        <f t="shared" si="5"/>
        <v>8.303</v>
      </c>
      <c r="S23" s="115">
        <f t="shared" si="6"/>
        <v>6.6598</v>
      </c>
      <c r="T23" s="116">
        <f t="shared" si="7"/>
        <v>802.0956280862338</v>
      </c>
    </row>
    <row r="24" spans="1:20" ht="25.5" customHeight="1">
      <c r="A24" s="5" t="s">
        <v>40</v>
      </c>
      <c r="B24" s="5">
        <f>'R &amp; M U'!B23</f>
        <v>0.4</v>
      </c>
      <c r="C24" s="5">
        <f>'R &amp; M U'!C23</f>
        <v>0.36</v>
      </c>
      <c r="D24" s="5">
        <f>'R &amp; M U'!D23</f>
        <v>0.29</v>
      </c>
      <c r="E24" s="5">
        <f>'R &amp; M U'!E23</f>
        <v>0.3</v>
      </c>
      <c r="F24" s="5">
        <f>'R &amp; M U'!F23</f>
        <v>0.31</v>
      </c>
      <c r="G24" s="5">
        <f>'R &amp; M U'!G23</f>
        <v>0.3</v>
      </c>
      <c r="H24" s="5">
        <f>'R &amp; M U'!H23</f>
        <v>0.34</v>
      </c>
      <c r="I24" s="5">
        <f>'R &amp; M U'!I23</f>
        <v>0.2</v>
      </c>
      <c r="J24" s="5">
        <f>'R &amp; M U'!J23</f>
        <v>0.33</v>
      </c>
      <c r="K24" s="5">
        <f>'R &amp; M U'!K23</f>
        <v>0.31</v>
      </c>
      <c r="L24" s="30">
        <f t="shared" si="12"/>
        <v>749.9999999999999</v>
      </c>
      <c r="M24" s="30">
        <f t="shared" si="8"/>
        <v>944.4444444444446</v>
      </c>
      <c r="N24" s="30">
        <f t="shared" si="9"/>
        <v>689.6551724137931</v>
      </c>
      <c r="O24" s="30">
        <f t="shared" si="10"/>
        <v>1100</v>
      </c>
      <c r="P24" s="30">
        <f t="shared" si="11"/>
        <v>1000</v>
      </c>
      <c r="Q24" s="2" t="s">
        <v>40</v>
      </c>
      <c r="R24" s="115">
        <f t="shared" si="5"/>
        <v>0.332</v>
      </c>
      <c r="S24" s="115">
        <f t="shared" si="6"/>
        <v>0.29600000000000004</v>
      </c>
      <c r="T24" s="116">
        <f t="shared" si="7"/>
        <v>891.5662650602411</v>
      </c>
    </row>
    <row r="25" spans="1:20" ht="25.5" customHeight="1">
      <c r="A25" s="5" t="s">
        <v>15</v>
      </c>
      <c r="B25" s="5">
        <f>'Sunflower U'!C29+'Linseed U'!B18+'R &amp; M U'!B24</f>
        <v>34.7</v>
      </c>
      <c r="C25" s="5">
        <f>'Sunflower U'!D29+'Linseed U'!C18+'R &amp; M U'!C24</f>
        <v>34.77</v>
      </c>
      <c r="D25" s="5">
        <f>'Sunflower U'!E29+'Linseed U'!D18+'R &amp; M U'!D24</f>
        <v>34.93</v>
      </c>
      <c r="E25" s="5">
        <f>'Sunflower U'!F29+'Linseed U'!E18+'R &amp; M U'!E24</f>
        <v>35.01</v>
      </c>
      <c r="F25" s="5">
        <f>'Sunflower U'!G29+'Linseed U'!F18+'R &amp; M U'!F24</f>
        <v>35.15</v>
      </c>
      <c r="G25" s="5">
        <f>'Sunflower U'!H29+'Linseed U'!G18+'R &amp; M U'!G24</f>
        <v>32.7</v>
      </c>
      <c r="H25" s="5">
        <f>'Sunflower U'!I29+'Linseed U'!H18+'R &amp; M U'!H24</f>
        <v>32.88</v>
      </c>
      <c r="I25" s="5">
        <f>'Sunflower U'!J29+'Linseed U'!I18+'R &amp; M U'!I24</f>
        <v>33.28</v>
      </c>
      <c r="J25" s="5">
        <f>'Sunflower U'!K29+'Linseed U'!J18+'R &amp; M U'!J24</f>
        <v>33.4</v>
      </c>
      <c r="K25" s="5">
        <f>'Sunflower U'!L29+'Linseed U'!K18+'R &amp; M U'!K24</f>
        <v>33.550000000000004</v>
      </c>
      <c r="L25" s="30">
        <f t="shared" si="12"/>
        <v>942.3631123919308</v>
      </c>
      <c r="M25" s="30">
        <f t="shared" si="8"/>
        <v>945.6427955133736</v>
      </c>
      <c r="N25" s="30">
        <f t="shared" si="9"/>
        <v>952.76266819353</v>
      </c>
      <c r="O25" s="30">
        <f t="shared" si="10"/>
        <v>954.0131391031134</v>
      </c>
      <c r="P25" s="30">
        <f t="shared" si="11"/>
        <v>954.4807965860599</v>
      </c>
      <c r="Q25" s="2" t="s">
        <v>15</v>
      </c>
      <c r="R25" s="115">
        <f t="shared" si="5"/>
        <v>34.912</v>
      </c>
      <c r="S25" s="115">
        <f t="shared" si="6"/>
        <v>33.162000000000006</v>
      </c>
      <c r="T25" s="116">
        <f t="shared" si="7"/>
        <v>949.8739688359306</v>
      </c>
    </row>
    <row r="26" spans="1:20" ht="25.5" customHeight="1">
      <c r="A26" s="5" t="s">
        <v>131</v>
      </c>
      <c r="B26" s="5">
        <f>'Sunflower U'!C32+'Safflower U'!B16+'Linseed U'!B19+'R &amp; M U'!B25+'G Nut U'!C39</f>
        <v>95.25</v>
      </c>
      <c r="C26" s="5">
        <f>'Sunflower U'!D32+'Safflower U'!C16+'Linseed U'!C19+'R &amp; M U'!C25+'G Nut U'!D39</f>
        <v>95.28999999999999</v>
      </c>
      <c r="D26" s="5">
        <f>'Sunflower U'!E32+'Safflower U'!D16+'Linseed U'!D19+'R &amp; M U'!D25+'G Nut U'!E39</f>
        <v>104.607</v>
      </c>
      <c r="E26" s="5">
        <f>'Sunflower U'!F32+'Safflower U'!E16+'Linseed U'!E19+'R &amp; M U'!E25+'G Nut U'!F39</f>
        <v>95.83</v>
      </c>
      <c r="F26" s="5">
        <f>'Sunflower U'!G32+'Safflower U'!F16+'Linseed U'!F19+'R &amp; M U'!F25+'G Nut U'!G39</f>
        <v>82.50999999999999</v>
      </c>
      <c r="G26" s="5">
        <f>'Sunflower U'!H32+'Safflower U'!G16+'Linseed U'!G19+'R &amp; M U'!G25+'G Nut U'!H39</f>
        <v>85.88</v>
      </c>
      <c r="H26" s="5">
        <f>'Sunflower U'!I32+'Safflower U'!H16+'Linseed U'!H19+'R &amp; M U'!H25+'G Nut U'!I39</f>
        <v>95.87</v>
      </c>
      <c r="I26" s="5">
        <f>'Sunflower U'!J32+'Safflower U'!I16+'Linseed U'!I19+'R &amp; M U'!I25+'G Nut U'!J39</f>
        <v>99.4</v>
      </c>
      <c r="J26" s="5">
        <f>'Sunflower U'!K32+'Safflower U'!J16+'Linseed U'!J19+'R &amp; M U'!J25+'G Nut U'!K39</f>
        <v>102.6</v>
      </c>
      <c r="K26" s="5">
        <f>'Sunflower U'!L32+'Safflower U'!K16+'Linseed U'!K19+'R &amp; M U'!K25+'G Nut U'!L39</f>
        <v>78.88</v>
      </c>
      <c r="L26" s="30">
        <f t="shared" si="12"/>
        <v>901.6272965879265</v>
      </c>
      <c r="M26" s="30">
        <f t="shared" si="8"/>
        <v>1006.0866827578972</v>
      </c>
      <c r="N26" s="30">
        <f t="shared" si="9"/>
        <v>950.2232164195514</v>
      </c>
      <c r="O26" s="30">
        <f t="shared" si="10"/>
        <v>1070.6459355108002</v>
      </c>
      <c r="P26" s="30">
        <f t="shared" si="11"/>
        <v>956.0053326869471</v>
      </c>
      <c r="Q26" s="2" t="s">
        <v>131</v>
      </c>
      <c r="R26" s="115">
        <f t="shared" si="5"/>
        <v>94.69739999999999</v>
      </c>
      <c r="S26" s="115">
        <f t="shared" si="6"/>
        <v>92.526</v>
      </c>
      <c r="T26" s="116">
        <f t="shared" si="7"/>
        <v>977.0701201933739</v>
      </c>
    </row>
    <row r="27" spans="1:20" ht="25.5" customHeight="1">
      <c r="A27" s="5" t="s">
        <v>18</v>
      </c>
      <c r="B27" s="5">
        <f>'Sunflower U'!C34+'Linseed U'!B20+'R &amp; M U'!B26</f>
        <v>45.6</v>
      </c>
      <c r="C27" s="5">
        <f>'Sunflower U'!D34+'Linseed U'!C20+'R &amp; M U'!C26</f>
        <v>43</v>
      </c>
      <c r="D27" s="5">
        <f>'Sunflower U'!E34+'Linseed U'!D20+'R &amp; M U'!D26</f>
        <v>44.6</v>
      </c>
      <c r="E27" s="5">
        <f>'Sunflower U'!F34+'Linseed U'!E20+'R &amp; M U'!E26</f>
        <v>42.7</v>
      </c>
      <c r="F27" s="5">
        <f>'Sunflower U'!G34+'Linseed U'!F20+'R &amp; M U'!F26</f>
        <v>39.5</v>
      </c>
      <c r="G27" s="5">
        <f>'Sunflower U'!H34+'Linseed U'!G20+'R &amp; M U'!G26</f>
        <v>65.3</v>
      </c>
      <c r="H27" s="5">
        <f>'Sunflower U'!I34+'Linseed U'!H20+'R &amp; M U'!H26</f>
        <v>63</v>
      </c>
      <c r="I27" s="5">
        <f>'Sunflower U'!J34+'Linseed U'!I20+'R &amp; M U'!I26</f>
        <v>64.7</v>
      </c>
      <c r="J27" s="5">
        <f>'Sunflower U'!K34+'Linseed U'!J20+'R &amp; M U'!J26</f>
        <v>60.4</v>
      </c>
      <c r="K27" s="5">
        <f>'Sunflower U'!L34+'Linseed U'!K20+'R &amp; M U'!K26</f>
        <v>53.7</v>
      </c>
      <c r="L27" s="30">
        <f t="shared" si="12"/>
        <v>1432.0175438596489</v>
      </c>
      <c r="M27" s="30">
        <f t="shared" si="8"/>
        <v>1465.1162790697674</v>
      </c>
      <c r="N27" s="30">
        <f t="shared" si="9"/>
        <v>1450.6726457399104</v>
      </c>
      <c r="O27" s="30">
        <f t="shared" si="10"/>
        <v>1414.5199063231848</v>
      </c>
      <c r="P27" s="30">
        <f t="shared" si="11"/>
        <v>1359.4936708860762</v>
      </c>
      <c r="Q27" s="2" t="s">
        <v>18</v>
      </c>
      <c r="R27" s="115">
        <f t="shared" si="5"/>
        <v>43.08</v>
      </c>
      <c r="S27" s="115">
        <f t="shared" si="6"/>
        <v>61.42</v>
      </c>
      <c r="T27" s="116">
        <f t="shared" si="7"/>
        <v>1425.7195914577533</v>
      </c>
    </row>
    <row r="28" spans="1:20" ht="25.5" customHeight="1">
      <c r="A28" s="5" t="s">
        <v>19</v>
      </c>
      <c r="B28" s="5">
        <f>'Linseed U'!B21+'R &amp; M U'!B27+'G Nut U'!C43</f>
        <v>3680.3149999999996</v>
      </c>
      <c r="C28" s="5">
        <f>'Linseed U'!C21+'R &amp; M U'!C27+'G Nut U'!D43</f>
        <v>2506.922</v>
      </c>
      <c r="D28" s="5">
        <f>'Linseed U'!D21+'R &amp; M U'!D27+'G Nut U'!E43</f>
        <v>2836.4999999999995</v>
      </c>
      <c r="E28" s="5">
        <f>'Linseed U'!E21+'R &amp; M U'!E27+'G Nut U'!F43</f>
        <v>3081.05</v>
      </c>
      <c r="F28" s="5">
        <f>'Linseed U'!F21+'R &amp; M U'!F27+'G Nut U'!G43</f>
        <v>2476.94</v>
      </c>
      <c r="G28" s="5">
        <f>'Linseed U'!G21+'R &amp; M U'!G27+'G Nut U'!H43</f>
        <v>4371.750000000001</v>
      </c>
      <c r="H28" s="5">
        <f>'Linseed U'!H21+'R &amp; M U'!H27+'G Nut U'!I43</f>
        <v>2982.323</v>
      </c>
      <c r="I28" s="5">
        <f>'Linseed U'!I21+'R &amp; M U'!I27+'G Nut U'!J43</f>
        <v>3816.491</v>
      </c>
      <c r="J28" s="5">
        <f>'Linseed U'!J21+'R &amp; M U'!J27+'G Nut U'!K43</f>
        <v>3799.9919999999997</v>
      </c>
      <c r="K28" s="5">
        <f>'Linseed U'!K21+'R &amp; M U'!K27+'G Nut U'!L43</f>
        <v>2899</v>
      </c>
      <c r="L28" s="30">
        <f t="shared" si="12"/>
        <v>1187.8738640578324</v>
      </c>
      <c r="M28" s="30">
        <f t="shared" si="8"/>
        <v>1189.6353376770396</v>
      </c>
      <c r="N28" s="30">
        <f t="shared" si="9"/>
        <v>1345.4930371937248</v>
      </c>
      <c r="O28" s="30">
        <f t="shared" si="10"/>
        <v>1233.3431784618879</v>
      </c>
      <c r="P28" s="30">
        <f t="shared" si="11"/>
        <v>1170.395730215508</v>
      </c>
      <c r="Q28" s="2" t="s">
        <v>19</v>
      </c>
      <c r="R28" s="115">
        <f t="shared" si="5"/>
        <v>2916.3454</v>
      </c>
      <c r="S28" s="115">
        <f t="shared" si="6"/>
        <v>3573.9112</v>
      </c>
      <c r="T28" s="116">
        <f t="shared" si="7"/>
        <v>1225.4759672842592</v>
      </c>
    </row>
    <row r="29" spans="1:20" ht="25.5" customHeight="1">
      <c r="A29" s="5" t="s">
        <v>55</v>
      </c>
      <c r="B29" s="5">
        <f>'R &amp; M U'!B28</f>
        <v>5.3</v>
      </c>
      <c r="C29" s="5">
        <f>'R &amp; M U'!C28</f>
        <v>5.42</v>
      </c>
      <c r="D29" s="5">
        <f>'R &amp; M U'!D28</f>
        <v>4.38</v>
      </c>
      <c r="E29" s="5">
        <f>'R &amp; M U'!E28</f>
        <v>4.07</v>
      </c>
      <c r="F29" s="5">
        <f>'R &amp; M U'!F28</f>
        <v>3.86</v>
      </c>
      <c r="G29" s="5">
        <f>'R &amp; M U'!G28</f>
        <v>4.2</v>
      </c>
      <c r="H29" s="5">
        <f>'R &amp; M U'!H28</f>
        <v>4.34</v>
      </c>
      <c r="I29" s="5">
        <f>'R &amp; M U'!I28</f>
        <v>3.5</v>
      </c>
      <c r="J29" s="5">
        <f>'R &amp; M U'!J28</f>
        <v>3.38</v>
      </c>
      <c r="K29" s="5">
        <f>'R &amp; M U'!K28</f>
        <v>3.21</v>
      </c>
      <c r="L29" s="30">
        <f t="shared" si="12"/>
        <v>792.4528301886793</v>
      </c>
      <c r="M29" s="30">
        <f t="shared" si="8"/>
        <v>800.7380073800738</v>
      </c>
      <c r="N29" s="30">
        <f t="shared" si="9"/>
        <v>799.0867579908676</v>
      </c>
      <c r="O29" s="30">
        <f t="shared" si="10"/>
        <v>830.4668304668303</v>
      </c>
      <c r="P29" s="30">
        <f t="shared" si="11"/>
        <v>831.6062176165804</v>
      </c>
      <c r="Q29" s="2" t="s">
        <v>55</v>
      </c>
      <c r="R29" s="115">
        <f t="shared" si="5"/>
        <v>4.606</v>
      </c>
      <c r="S29" s="115">
        <f t="shared" si="6"/>
        <v>3.726</v>
      </c>
      <c r="T29" s="116">
        <f t="shared" si="7"/>
        <v>808.9448545375598</v>
      </c>
    </row>
    <row r="30" spans="1:20" ht="25.5" customHeight="1">
      <c r="A30" s="5" t="s">
        <v>20</v>
      </c>
      <c r="B30" s="5">
        <f>'Sunflower U'!C37+'R &amp; M U'!B29+'G Nut U'!C46</f>
        <v>123.10000000000001</v>
      </c>
      <c r="C30" s="5">
        <f>'Sunflower U'!D37+'R &amp; M U'!C29+'G Nut U'!D46</f>
        <v>144.02</v>
      </c>
      <c r="D30" s="5">
        <f>'Sunflower U'!E37+'R &amp; M U'!D29+'G Nut U'!E46</f>
        <v>121.27</v>
      </c>
      <c r="E30" s="5">
        <f>'Sunflower U'!F37+'R &amp; M U'!E29+'G Nut U'!F46</f>
        <v>127.21</v>
      </c>
      <c r="F30" s="5">
        <f>'Sunflower U'!G37+'R &amp; M U'!F29+'G Nut U'!G46</f>
        <v>132.65</v>
      </c>
      <c r="G30" s="5">
        <f>'Sunflower U'!H37+'R &amp; M U'!G29+'G Nut U'!H46</f>
        <v>397.18</v>
      </c>
      <c r="H30" s="5">
        <f>'Sunflower U'!I37+'R &amp; M U'!H29+'G Nut U'!I46</f>
        <v>524.99</v>
      </c>
      <c r="I30" s="5">
        <f>'Sunflower U'!J37+'R &amp; M U'!I29+'G Nut U'!J46</f>
        <v>368.71799999999996</v>
      </c>
      <c r="J30" s="5">
        <f>'Sunflower U'!K37+'R &amp; M U'!J29+'G Nut U'!K46</f>
        <v>447.03000000000003</v>
      </c>
      <c r="K30" s="5">
        <f>'Sunflower U'!L37+'R &amp; M U'!K29+'G Nut U'!L46</f>
        <v>442.83</v>
      </c>
      <c r="L30" s="30">
        <f t="shared" si="12"/>
        <v>3226.4825345247764</v>
      </c>
      <c r="M30" s="30">
        <f t="shared" si="8"/>
        <v>3645.2576031106787</v>
      </c>
      <c r="N30" s="30">
        <f t="shared" si="9"/>
        <v>3040.4716747752946</v>
      </c>
      <c r="O30" s="30">
        <f t="shared" si="10"/>
        <v>3514.1105259020524</v>
      </c>
      <c r="P30" s="30">
        <f t="shared" si="11"/>
        <v>3338.3339615529585</v>
      </c>
      <c r="Q30" s="2" t="s">
        <v>20</v>
      </c>
      <c r="R30" s="115">
        <f t="shared" si="5"/>
        <v>129.65</v>
      </c>
      <c r="S30" s="115">
        <f t="shared" si="6"/>
        <v>436.1496</v>
      </c>
      <c r="T30" s="116">
        <f t="shared" si="7"/>
        <v>3364.053991515619</v>
      </c>
    </row>
    <row r="31" spans="1:20" ht="25.5" customHeight="1">
      <c r="A31" s="5" t="s">
        <v>175</v>
      </c>
      <c r="B31" s="5">
        <f>'Sunflower U'!C40+'Safflower U'!B18+'R &amp; M U'!B30+'G Nut U'!C49</f>
        <v>202.4</v>
      </c>
      <c r="C31" s="5">
        <f>'Sunflower U'!D40+'Safflower U'!C18+'R &amp; M U'!C30+'G Nut U'!D49</f>
        <v>180</v>
      </c>
      <c r="D31" s="5">
        <f>'Sunflower U'!E40+'Safflower U'!D18+'R &amp; M U'!D30+'G Nut U'!E49</f>
        <v>208</v>
      </c>
      <c r="E31" s="5">
        <f>'Sunflower U'!F40+'Safflower U'!E18+'R &amp; M U'!E30+'G Nut U'!F49</f>
        <v>206.67999999999998</v>
      </c>
      <c r="F31" s="5">
        <f>'Sunflower U'!G40+'Safflower U'!F18+'R &amp; M U'!F30+'G Nut U'!G49</f>
        <v>165</v>
      </c>
      <c r="G31" s="5">
        <f>'Sunflower U'!H40+'Safflower U'!G18+'R &amp; M U'!G30+'G Nut U'!H49</f>
        <v>354.60999999999996</v>
      </c>
      <c r="H31" s="5">
        <f>'Sunflower U'!I40+'Safflower U'!H18+'R &amp; M U'!H30+'G Nut U'!I49</f>
        <v>265.5</v>
      </c>
      <c r="I31" s="5">
        <f>'Sunflower U'!J40+'Safflower U'!I18+'R &amp; M U'!I30+'G Nut U'!J49</f>
        <v>349.68</v>
      </c>
      <c r="J31" s="5">
        <f>'Sunflower U'!K40+'Safflower U'!J18+'R &amp; M U'!J30+'G Nut U'!K49</f>
        <v>339.71999999999997</v>
      </c>
      <c r="K31" s="5">
        <f>'Sunflower U'!L40+'Safflower U'!K18+'R &amp; M U'!K30+'G Nut U'!L49</f>
        <v>305</v>
      </c>
      <c r="L31" s="30">
        <f>G31/B31*1000</f>
        <v>1752.0256916996045</v>
      </c>
      <c r="M31" s="30">
        <f>H31/C31*1000</f>
        <v>1475</v>
      </c>
      <c r="N31" s="30">
        <f>I31/D31*1000</f>
        <v>1681.1538461538462</v>
      </c>
      <c r="O31" s="30">
        <f>J31/E31*1000</f>
        <v>1643.700406425392</v>
      </c>
      <c r="P31" s="30">
        <f>K31/F31*1000</f>
        <v>1848.4848484848485</v>
      </c>
      <c r="Q31" s="5" t="s">
        <v>175</v>
      </c>
      <c r="R31" s="115">
        <f t="shared" si="5"/>
        <v>192.416</v>
      </c>
      <c r="S31" s="115">
        <f t="shared" si="6"/>
        <v>322.902</v>
      </c>
      <c r="T31" s="116">
        <f t="shared" si="7"/>
        <v>1678.1452685847332</v>
      </c>
    </row>
    <row r="32" spans="1:20" ht="25.5" customHeight="1">
      <c r="A32" s="5" t="s">
        <v>56</v>
      </c>
      <c r="B32" s="5">
        <f>'R &amp; M U'!B31+'G Nut U'!C52</f>
        <v>2.3</v>
      </c>
      <c r="C32" s="5">
        <f>'R &amp; M U'!C31+'G Nut U'!D52</f>
        <v>2.5</v>
      </c>
      <c r="D32" s="5">
        <f>'R &amp; M U'!D31+'G Nut U'!E52</f>
        <v>2.495</v>
      </c>
      <c r="E32" s="5">
        <f>'R &amp; M U'!E31+'G Nut U'!F52</f>
        <v>2.97</v>
      </c>
      <c r="F32" s="5">
        <f>'R &amp; M U'!F31+'G Nut U'!G52</f>
        <v>6.18</v>
      </c>
      <c r="G32" s="5">
        <f>'R &amp; M U'!G31+'G Nut U'!H52</f>
        <v>1.8</v>
      </c>
      <c r="H32" s="5">
        <f>'R &amp; M U'!H31+'G Nut U'!I52</f>
        <v>2.16</v>
      </c>
      <c r="I32" s="5">
        <f>'R &amp; M U'!I31+'G Nut U'!J52</f>
        <v>2.181</v>
      </c>
      <c r="J32" s="5">
        <f>'R &amp; M U'!J31+'G Nut U'!K52</f>
        <v>2.6</v>
      </c>
      <c r="K32" s="5">
        <f>'R &amp; M U'!K31+'G Nut U'!L52</f>
        <v>5.25</v>
      </c>
      <c r="L32" s="30">
        <f aca="true" t="shared" si="13" ref="L32:P35">G32/B32*1000</f>
        <v>782.608695652174</v>
      </c>
      <c r="M32" s="30">
        <f t="shared" si="13"/>
        <v>864.0000000000001</v>
      </c>
      <c r="N32" s="30">
        <f t="shared" si="13"/>
        <v>874.1482965931864</v>
      </c>
      <c r="O32" s="30">
        <f t="shared" si="13"/>
        <v>875.4208754208754</v>
      </c>
      <c r="P32" s="30">
        <f t="shared" si="13"/>
        <v>849.5145631067962</v>
      </c>
      <c r="Q32" s="2" t="s">
        <v>56</v>
      </c>
      <c r="R32" s="115">
        <f t="shared" si="5"/>
        <v>3.289</v>
      </c>
      <c r="S32" s="115">
        <f t="shared" si="6"/>
        <v>2.7982</v>
      </c>
      <c r="T32" s="116">
        <f t="shared" si="7"/>
        <v>850.7753116448769</v>
      </c>
    </row>
    <row r="33" spans="1:20" ht="25.5" customHeight="1">
      <c r="A33" s="5" t="s">
        <v>23</v>
      </c>
      <c r="B33" s="5">
        <f>'Sunflower U'!C42+'Linseed U'!B22+'R &amp; M U'!B32</f>
        <v>673</v>
      </c>
      <c r="C33" s="5">
        <f>'Sunflower U'!D42+'Linseed U'!C22+'R &amp; M U'!C32</f>
        <v>674</v>
      </c>
      <c r="D33" s="5">
        <f>'Sunflower U'!E42+'Linseed U'!D22+'R &amp; M U'!D32</f>
        <v>695</v>
      </c>
      <c r="E33" s="5">
        <f>'Sunflower U'!F42+'Linseed U'!E22+'R &amp; M U'!E32</f>
        <v>691</v>
      </c>
      <c r="F33" s="5">
        <f>'Sunflower U'!G42+'Linseed U'!F22+'R &amp; M U'!F32</f>
        <v>654</v>
      </c>
      <c r="G33" s="5">
        <f>'Sunflower U'!H42+'Linseed U'!G22+'R &amp; M U'!G32</f>
        <v>755.445</v>
      </c>
      <c r="H33" s="5">
        <f>'Sunflower U'!I42+'Linseed U'!H22+'R &amp; M U'!H32</f>
        <v>746</v>
      </c>
      <c r="I33" s="5">
        <f>'Sunflower U'!J42+'Linseed U'!I22+'R &amp; M U'!I32</f>
        <v>853.5</v>
      </c>
      <c r="J33" s="5">
        <f>'Sunflower U'!K42+'Linseed U'!J22+'R &amp; M U'!J32</f>
        <v>751.806</v>
      </c>
      <c r="K33" s="5">
        <f>'Sunflower U'!L42+'Linseed U'!K22+'R &amp; M U'!K32</f>
        <v>601.18</v>
      </c>
      <c r="L33" s="30">
        <f t="shared" si="13"/>
        <v>1122.5037147102526</v>
      </c>
      <c r="M33" s="30">
        <f t="shared" si="13"/>
        <v>1106.8249258160236</v>
      </c>
      <c r="N33" s="30">
        <f t="shared" si="13"/>
        <v>1228.0575539568347</v>
      </c>
      <c r="O33" s="30">
        <f t="shared" si="13"/>
        <v>1087.9971056439942</v>
      </c>
      <c r="P33" s="30">
        <f t="shared" si="13"/>
        <v>919.2354740061162</v>
      </c>
      <c r="Q33" s="2" t="s">
        <v>23</v>
      </c>
      <c r="R33" s="115">
        <f t="shared" si="5"/>
        <v>677.4</v>
      </c>
      <c r="S33" s="115">
        <f t="shared" si="6"/>
        <v>741.5862</v>
      </c>
      <c r="T33" s="116">
        <f t="shared" si="7"/>
        <v>1094.7537643932683</v>
      </c>
    </row>
    <row r="34" spans="1:20" ht="25.5" customHeight="1">
      <c r="A34" s="5" t="s">
        <v>99</v>
      </c>
      <c r="B34" s="5">
        <f>'Linseed U'!B23+'R &amp; M U'!B33</f>
        <v>14.2</v>
      </c>
      <c r="C34" s="5">
        <f>'Linseed U'!C23+'R &amp; M U'!C33</f>
        <v>15</v>
      </c>
      <c r="D34" s="5">
        <f>'Linseed U'!D23+'R &amp; M U'!D33</f>
        <v>18.569999999999997</v>
      </c>
      <c r="E34" s="5">
        <f>'Linseed U'!E23+'R &amp; M U'!E33</f>
        <v>13.89</v>
      </c>
      <c r="F34" s="5">
        <f>'Linseed U'!F23+'R &amp; M U'!F33</f>
        <v>16.22</v>
      </c>
      <c r="G34" s="5">
        <f>'Linseed U'!G23+'R &amp; M U'!G33</f>
        <v>11.4</v>
      </c>
      <c r="H34" s="5">
        <f>'Linseed U'!H23+'R &amp; M U'!H33</f>
        <v>13</v>
      </c>
      <c r="I34" s="5">
        <f>'Linseed U'!I23+'R &amp; M U'!I33</f>
        <v>17.1</v>
      </c>
      <c r="J34" s="5">
        <f>'Linseed U'!J23+'R &amp; M U'!J33</f>
        <v>10.26</v>
      </c>
      <c r="K34" s="5">
        <f>'Linseed U'!K23+'R &amp; M U'!K33</f>
        <v>11.61</v>
      </c>
      <c r="L34" s="30">
        <f t="shared" si="13"/>
        <v>802.8169014084507</v>
      </c>
      <c r="M34" s="30">
        <f t="shared" si="13"/>
        <v>866.6666666666667</v>
      </c>
      <c r="N34" s="30">
        <f t="shared" si="13"/>
        <v>920.8400646203556</v>
      </c>
      <c r="O34" s="30">
        <f t="shared" si="13"/>
        <v>738.6609071274297</v>
      </c>
      <c r="P34" s="30">
        <f t="shared" si="13"/>
        <v>715.7829839704069</v>
      </c>
      <c r="Q34" s="2" t="s">
        <v>99</v>
      </c>
      <c r="R34" s="115">
        <f t="shared" si="5"/>
        <v>15.575999999999999</v>
      </c>
      <c r="S34" s="115">
        <f t="shared" si="6"/>
        <v>12.674</v>
      </c>
      <c r="T34" s="116">
        <f t="shared" si="7"/>
        <v>813.6877247046739</v>
      </c>
    </row>
    <row r="35" spans="1:20" ht="25.5" customHeight="1">
      <c r="A35" s="5" t="s">
        <v>24</v>
      </c>
      <c r="B35" s="5">
        <f>'Sunflower U'!C43+'Safflower U'!B19+'Linseed U'!B24+'R &amp; M U'!B34+'G Nut U'!C57</f>
        <v>481.9</v>
      </c>
      <c r="C35" s="5">
        <f>'Sunflower U'!D43+'Safflower U'!C19+'Linseed U'!C24+'R &amp; M U'!C34+'G Nut U'!D57</f>
        <v>488.4820000000001</v>
      </c>
      <c r="D35" s="5">
        <f>'Sunflower U'!E43+'Safflower U'!D19+'Linseed U'!D24+'R &amp; M U'!D34+'G Nut U'!E57</f>
        <v>528.26</v>
      </c>
      <c r="E35" s="5">
        <f>'Sunflower U'!F43+'Safflower U'!E19+'Linseed U'!E24+'R &amp; M U'!E34+'G Nut U'!F57</f>
        <v>548.591</v>
      </c>
      <c r="F35" s="5">
        <f>'Sunflower U'!G43+'Safflower U'!F19+'Linseed U'!F24+'R &amp; M U'!F34+'G Nut U'!G57</f>
        <v>545.27</v>
      </c>
      <c r="G35" s="5">
        <f>'Sunflower U'!H43+'Safflower U'!G19+'Linseed U'!G24+'R &amp; M U'!G34+'G Nut U'!H57</f>
        <v>530.0840000000001</v>
      </c>
      <c r="H35" s="5">
        <f>'Sunflower U'!I43+'Safflower U'!H19+'Linseed U'!H24+'R &amp; M U'!H34+'G Nut U'!I57</f>
        <v>500.8960000000001</v>
      </c>
      <c r="I35" s="5">
        <f>'Sunflower U'!J43+'Safflower U'!I19+'Linseed U'!I24+'R &amp; M U'!I34+'G Nut U'!J57</f>
        <v>659.67</v>
      </c>
      <c r="J35" s="5">
        <f>'Sunflower U'!K43+'Safflower U'!J19+'Linseed U'!J24+'R &amp; M U'!J34+'G Nut U'!K57</f>
        <v>698.0840000000001</v>
      </c>
      <c r="K35" s="5">
        <f>'Sunflower U'!L43+'Safflower U'!K19+'Linseed U'!K24+'R &amp; M U'!K34+'G Nut U'!L57</f>
        <v>682.5799999999999</v>
      </c>
      <c r="L35" s="30">
        <f t="shared" si="13"/>
        <v>1099.987549284084</v>
      </c>
      <c r="M35" s="30">
        <f t="shared" si="13"/>
        <v>1025.4134236266639</v>
      </c>
      <c r="N35" s="30">
        <f t="shared" si="13"/>
        <v>1248.7600802635066</v>
      </c>
      <c r="O35" s="30">
        <f t="shared" si="13"/>
        <v>1272.503559117813</v>
      </c>
      <c r="P35" s="30">
        <f t="shared" si="13"/>
        <v>1251.820199167385</v>
      </c>
      <c r="Q35" s="2" t="s">
        <v>24</v>
      </c>
      <c r="R35" s="115">
        <f t="shared" si="5"/>
        <v>518.5006000000001</v>
      </c>
      <c r="S35" s="115">
        <f t="shared" si="6"/>
        <v>614.2628000000001</v>
      </c>
      <c r="T35" s="116">
        <f t="shared" si="7"/>
        <v>1184.6906252374636</v>
      </c>
    </row>
    <row r="36" spans="1:20" ht="25.5" customHeight="1">
      <c r="A36" s="5" t="s">
        <v>170</v>
      </c>
      <c r="B36" s="5">
        <f>'R &amp; M U'!B35</f>
        <v>0</v>
      </c>
      <c r="C36" s="5">
        <f>'R &amp; M U'!C35</f>
        <v>0</v>
      </c>
      <c r="D36" s="5">
        <f>'R &amp; M U'!D35</f>
        <v>0</v>
      </c>
      <c r="E36" s="5">
        <f>'R &amp; M U'!E35</f>
        <v>0.009</v>
      </c>
      <c r="F36" s="5">
        <f>'R &amp; M U'!F35</f>
        <v>0.01</v>
      </c>
      <c r="G36" s="5">
        <f>'R &amp; M U'!G35</f>
        <v>0</v>
      </c>
      <c r="H36" s="5">
        <f>'R &amp; M U'!H35</f>
        <v>0</v>
      </c>
      <c r="I36" s="5">
        <f>'R &amp; M U'!I35</f>
        <v>0</v>
      </c>
      <c r="J36" s="5">
        <f>'R &amp; M U'!J35</f>
        <v>0.007</v>
      </c>
      <c r="K36" s="5">
        <f>'R &amp; M U'!K35</f>
        <v>0</v>
      </c>
      <c r="L36" s="30"/>
      <c r="M36" s="30"/>
      <c r="N36" s="30"/>
      <c r="O36" s="30"/>
      <c r="P36" s="30">
        <f>K36/F36*1000</f>
        <v>0</v>
      </c>
      <c r="Q36" s="5" t="s">
        <v>170</v>
      </c>
      <c r="R36" s="115">
        <f t="shared" si="5"/>
        <v>0.0038</v>
      </c>
      <c r="S36" s="115">
        <f t="shared" si="6"/>
        <v>0.0014</v>
      </c>
      <c r="T36" s="116">
        <f t="shared" si="7"/>
        <v>368.4210526315789</v>
      </c>
    </row>
    <row r="37" spans="1:20" ht="25.5" customHeight="1">
      <c r="A37" s="5" t="s">
        <v>58</v>
      </c>
      <c r="B37" s="5">
        <f>'R &amp; M U'!B36</f>
        <v>1</v>
      </c>
      <c r="C37" s="5">
        <f>'R &amp; M U'!C36</f>
        <v>3.95</v>
      </c>
      <c r="D37" s="5">
        <f>'R &amp; M U'!D36</f>
        <v>6.8</v>
      </c>
      <c r="E37" s="5">
        <f>'R &amp; M U'!E36</f>
        <v>0</v>
      </c>
      <c r="F37" s="5">
        <f>'R &amp; M U'!F36</f>
        <v>0</v>
      </c>
      <c r="G37" s="5">
        <f>'R &amp; M U'!G36</f>
        <v>1.3</v>
      </c>
      <c r="H37" s="5">
        <f>'R &amp; M U'!H36</f>
        <v>4.94</v>
      </c>
      <c r="I37" s="5">
        <f>'R &amp; M U'!I36</f>
        <v>8.6</v>
      </c>
      <c r="J37" s="5">
        <f>'R &amp; M U'!J36</f>
        <v>0</v>
      </c>
      <c r="K37" s="5">
        <f>'R &amp; M U'!K36</f>
        <v>0</v>
      </c>
      <c r="L37" s="30">
        <f>G37/B37*1000</f>
        <v>1300</v>
      </c>
      <c r="M37" s="30">
        <f>H37/C37*1000</f>
        <v>1250.632911392405</v>
      </c>
      <c r="N37" s="30">
        <f>I37/D37*1000</f>
        <v>1264.7058823529412</v>
      </c>
      <c r="O37" s="30" t="e">
        <f>J37/E37*1000</f>
        <v>#DIV/0!</v>
      </c>
      <c r="P37" s="30" t="e">
        <f>K37/F37*1000</f>
        <v>#DIV/0!</v>
      </c>
      <c r="Q37" s="2" t="s">
        <v>58</v>
      </c>
      <c r="R37" s="115">
        <f t="shared" si="5"/>
        <v>2.35</v>
      </c>
      <c r="S37" s="115">
        <f t="shared" si="6"/>
        <v>2.968</v>
      </c>
      <c r="T37" s="116">
        <f t="shared" si="7"/>
        <v>1262.9787234042553</v>
      </c>
    </row>
    <row r="38" spans="1:20" ht="25.5" customHeight="1">
      <c r="A38" s="96" t="s">
        <v>42</v>
      </c>
      <c r="B38" s="96">
        <f>'G Nut U'!C61</f>
        <v>0</v>
      </c>
      <c r="C38" s="96">
        <f>'G Nut U'!D61</f>
        <v>0.037</v>
      </c>
      <c r="D38" s="96">
        <f>'G Nut U'!E61</f>
        <v>0.037</v>
      </c>
      <c r="E38" s="96">
        <f>'G Nut U'!F61</f>
        <v>0</v>
      </c>
      <c r="F38" s="96">
        <f>'G Nut U'!G61</f>
        <v>0.03</v>
      </c>
      <c r="G38" s="96">
        <f>'G Nut U'!H61</f>
        <v>0</v>
      </c>
      <c r="H38" s="96">
        <f>'G Nut U'!I61</f>
        <v>0.038</v>
      </c>
      <c r="I38" s="96">
        <f>'G Nut U'!J61</f>
        <v>0.092</v>
      </c>
      <c r="J38" s="96">
        <f>'G Nut U'!K61</f>
        <v>0</v>
      </c>
      <c r="K38" s="96">
        <f>'G Nut U'!L61</f>
        <v>0.04</v>
      </c>
      <c r="L38" s="30"/>
      <c r="M38" s="30"/>
      <c r="N38" s="30"/>
      <c r="O38" s="30"/>
      <c r="P38" s="30">
        <f>K38/F38*1000</f>
        <v>1333.3333333333335</v>
      </c>
      <c r="Q38" s="94" t="s">
        <v>42</v>
      </c>
      <c r="R38" s="115">
        <f t="shared" si="5"/>
        <v>0.0208</v>
      </c>
      <c r="S38" s="115">
        <f t="shared" si="6"/>
        <v>0.034</v>
      </c>
      <c r="T38" s="116">
        <f t="shared" si="7"/>
        <v>1634.6153846153848</v>
      </c>
    </row>
    <row r="39" spans="1:20" ht="25.5" customHeight="1">
      <c r="A39" s="5" t="s">
        <v>47</v>
      </c>
      <c r="B39" s="5">
        <f>'Sunflower U'!C45+'Safflower U'!B20+'Linseed U'!B25+'R &amp; M U'!B37+'G Nut U'!C64</f>
        <v>8995.922999999999</v>
      </c>
      <c r="C39" s="5">
        <f>'Sunflower U'!D45+'Safflower U'!C20+'Linseed U'!C25+'R &amp; M U'!C37+'G Nut U'!D64</f>
        <v>7885.892000000001</v>
      </c>
      <c r="D39" s="5">
        <f>'Sunflower U'!E45+'Safflower U'!D20+'Linseed U'!D25+'R &amp; M U'!D37+'G Nut U'!E64</f>
        <v>8188.481</v>
      </c>
      <c r="E39" s="5">
        <f>'Sunflower U'!F45+'Safflower U'!E20+'Linseed U'!E25+'R &amp; M U'!E37+'G Nut U'!F64</f>
        <v>8399.494</v>
      </c>
      <c r="F39" s="5">
        <f>'Sunflower U'!G45+'Safflower U'!F20+'Linseed U'!F25+'R &amp; M U'!F37+'G Nut U'!G64</f>
        <v>7399.260000000001</v>
      </c>
      <c r="G39" s="5">
        <f>'Sunflower U'!H45+'Safflower U'!G20+'Linseed U'!G25+'R &amp; M U'!G37+'G Nut U'!H64</f>
        <v>10556.934000000001</v>
      </c>
      <c r="H39" s="5">
        <f>'Sunflower U'!I45+'Safflower U'!H20+'Linseed U'!H25+'R &amp; M U'!H37+'G Nut U'!I64</f>
        <v>9107.5487</v>
      </c>
      <c r="I39" s="5">
        <f>'Sunflower U'!J45+'Safflower U'!I20+'Linseed U'!I25+'R &amp; M U'!I37+'G Nut U'!J64</f>
        <v>10190.4695</v>
      </c>
      <c r="J39" s="5">
        <f>'Sunflower U'!K45+'Safflower U'!J20+'Linseed U'!J25+'R &amp; M U'!J37+'G Nut U'!K64</f>
        <v>10137.57725</v>
      </c>
      <c r="K39" s="5">
        <f>'Sunflower U'!L45+'Safflower U'!K20+'Linseed U'!K25+'R &amp; M U'!K37+'G Nut U'!L64</f>
        <v>8321.649999999998</v>
      </c>
      <c r="L39" s="30">
        <f>G39/B39*1000</f>
        <v>1173.5242731624096</v>
      </c>
      <c r="M39" s="30">
        <f>H39/C39*1000</f>
        <v>1154.9167424560214</v>
      </c>
      <c r="N39" s="30">
        <f>I39/D39*1000</f>
        <v>1244.4883855748092</v>
      </c>
      <c r="O39" s="30">
        <f>J39/E39*1000</f>
        <v>1206.9271375156645</v>
      </c>
      <c r="P39" s="30">
        <f>K39/F39*1000</f>
        <v>1124.659763273624</v>
      </c>
      <c r="Q39" s="2" t="s">
        <v>47</v>
      </c>
      <c r="R39" s="115">
        <f t="shared" si="5"/>
        <v>8173.81</v>
      </c>
      <c r="S39" s="115">
        <f t="shared" si="6"/>
        <v>9662.835889999998</v>
      </c>
      <c r="T39" s="116">
        <f t="shared" si="7"/>
        <v>1182.1703575199322</v>
      </c>
    </row>
    <row r="40" spans="1:20" ht="18">
      <c r="A40" s="93"/>
      <c r="Q40" s="3"/>
      <c r="R40" s="49">
        <v>46</v>
      </c>
      <c r="S40" s="3"/>
      <c r="T40" s="3"/>
    </row>
    <row r="42" spans="2:11" ht="18">
      <c r="B42" s="19">
        <f>SUM(B7:B38)</f>
        <v>8995.913</v>
      </c>
      <c r="C42" s="19">
        <f aca="true" t="shared" si="14" ref="C42:K42">SUM(C7:C38)</f>
        <v>7885.892000000001</v>
      </c>
      <c r="D42" s="19">
        <f t="shared" si="14"/>
        <v>8188.481000000001</v>
      </c>
      <c r="E42" s="19">
        <f t="shared" si="14"/>
        <v>8399.494</v>
      </c>
      <c r="F42" s="19">
        <f t="shared" si="14"/>
        <v>7399.260000000001</v>
      </c>
      <c r="G42" s="19">
        <f t="shared" si="14"/>
        <v>10556.934000000001</v>
      </c>
      <c r="H42" s="19">
        <f t="shared" si="14"/>
        <v>9107.548700000001</v>
      </c>
      <c r="I42" s="19">
        <f t="shared" si="14"/>
        <v>10190.469500000003</v>
      </c>
      <c r="J42" s="19">
        <f t="shared" si="14"/>
        <v>10137.57725</v>
      </c>
      <c r="K42" s="19">
        <f t="shared" si="14"/>
        <v>8321.650000000001</v>
      </c>
    </row>
    <row r="43" spans="2:11" ht="18">
      <c r="B43" s="19">
        <f>B39-B42</f>
        <v>0.00999999999839929</v>
      </c>
      <c r="C43" s="19">
        <f>C39-C42</f>
        <v>0</v>
      </c>
      <c r="D43" s="19">
        <f>D39-D42</f>
        <v>0</v>
      </c>
      <c r="E43" s="19">
        <f>E39-E42</f>
        <v>0</v>
      </c>
      <c r="F43" s="19">
        <f aca="true" t="shared" si="15" ref="F43:K43">F39-F42</f>
        <v>0</v>
      </c>
      <c r="G43" s="19">
        <f t="shared" si="15"/>
        <v>0</v>
      </c>
      <c r="H43" s="19">
        <f t="shared" si="15"/>
        <v>0</v>
      </c>
      <c r="I43" s="19">
        <f t="shared" si="15"/>
        <v>0</v>
      </c>
      <c r="J43" s="19">
        <f t="shared" si="15"/>
        <v>0</v>
      </c>
      <c r="K43" s="19">
        <f t="shared" si="15"/>
        <v>0</v>
      </c>
    </row>
    <row r="46" ht="18">
      <c r="B46" s="27"/>
    </row>
    <row r="47" ht="18">
      <c r="B47" s="27"/>
    </row>
  </sheetData>
  <sheetProtection/>
  <mergeCells count="8">
    <mergeCell ref="G5:K5"/>
    <mergeCell ref="Q1:T1"/>
    <mergeCell ref="Q2:T2"/>
    <mergeCell ref="Q4:Q5"/>
    <mergeCell ref="A4:M4"/>
    <mergeCell ref="A5:A6"/>
    <mergeCell ref="L5:P5"/>
    <mergeCell ref="B5:F5"/>
  </mergeCells>
  <printOptions horizontalCentered="1" verticalCentered="1"/>
  <pageMargins left="0.5118110236220472" right="0.5118110236220472" top="0.2362204724409449" bottom="0" header="0.4330708661417323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80" zoomScaleNormal="60" zoomScaleSheetLayoutView="80" zoomScalePageLayoutView="0" workbookViewId="0" topLeftCell="A1">
      <pane xSplit="1" ySplit="6" topLeftCell="J31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Q40" sqref="Q40"/>
    </sheetView>
  </sheetViews>
  <sheetFormatPr defaultColWidth="9.140625" defaultRowHeight="12.75"/>
  <cols>
    <col min="1" max="1" width="23.7109375" style="3" customWidth="1"/>
    <col min="2" max="5" width="11.57421875" style="3" customWidth="1"/>
    <col min="6" max="6" width="11.8515625" style="3" customWidth="1"/>
    <col min="7" max="10" width="11.57421875" style="3" customWidth="1"/>
    <col min="11" max="11" width="11.00390625" style="3" customWidth="1"/>
    <col min="12" max="12" width="11.57421875" style="3" customWidth="1"/>
    <col min="13" max="13" width="10.421875" style="3" customWidth="1"/>
    <col min="14" max="14" width="12.00390625" style="3" customWidth="1"/>
    <col min="15" max="15" width="12.7109375" style="3" bestFit="1" customWidth="1"/>
    <col min="16" max="16" width="11.140625" style="3" customWidth="1"/>
    <col min="17" max="17" width="26.28125" style="3" customWidth="1"/>
    <col min="18" max="18" width="16.421875" style="3" customWidth="1"/>
    <col min="19" max="19" width="18.57421875" style="3" customWidth="1"/>
    <col min="20" max="20" width="17.421875" style="3" customWidth="1"/>
    <col min="21" max="16384" width="9.140625" style="3" customWidth="1"/>
  </cols>
  <sheetData>
    <row r="1" spans="17:20" ht="15.75">
      <c r="Q1" s="238" t="s">
        <v>158</v>
      </c>
      <c r="R1" s="238"/>
      <c r="S1" s="238"/>
      <c r="T1" s="238"/>
    </row>
    <row r="2" spans="17:20" ht="15">
      <c r="Q2" s="205" t="s">
        <v>182</v>
      </c>
      <c r="R2" s="205"/>
      <c r="S2" s="205"/>
      <c r="T2" s="205"/>
    </row>
    <row r="3" ht="15">
      <c r="Q3" s="103"/>
    </row>
    <row r="4" spans="1:20" ht="21" customHeight="1">
      <c r="A4" s="223" t="s">
        <v>171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92"/>
      <c r="Q4" s="239" t="s">
        <v>148</v>
      </c>
      <c r="R4" s="104" t="s">
        <v>135</v>
      </c>
      <c r="S4" s="104" t="s">
        <v>136</v>
      </c>
      <c r="T4" s="136" t="s">
        <v>137</v>
      </c>
    </row>
    <row r="5" spans="1:20" ht="21.75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40"/>
      <c r="R5" s="105" t="s">
        <v>138</v>
      </c>
      <c r="S5" s="112" t="s">
        <v>139</v>
      </c>
      <c r="T5" s="137" t="s">
        <v>140</v>
      </c>
    </row>
    <row r="6" spans="1:20" s="20" customFormat="1" ht="22.5" customHeight="1">
      <c r="A6" s="214"/>
      <c r="B6" s="35" t="s">
        <v>100</v>
      </c>
      <c r="C6" s="35" t="s">
        <v>112</v>
      </c>
      <c r="D6" s="78" t="s">
        <v>132</v>
      </c>
      <c r="E6" s="26" t="s">
        <v>133</v>
      </c>
      <c r="F6" s="26" t="s">
        <v>173</v>
      </c>
      <c r="G6" s="35" t="s">
        <v>100</v>
      </c>
      <c r="H6" s="35" t="s">
        <v>112</v>
      </c>
      <c r="I6" s="78" t="s">
        <v>132</v>
      </c>
      <c r="J6" s="26" t="s">
        <v>133</v>
      </c>
      <c r="K6" s="26" t="s">
        <v>173</v>
      </c>
      <c r="L6" s="35" t="s">
        <v>100</v>
      </c>
      <c r="M6" s="35" t="s">
        <v>112</v>
      </c>
      <c r="N6" s="78" t="s">
        <v>132</v>
      </c>
      <c r="O6" s="26" t="s">
        <v>133</v>
      </c>
      <c r="P6" s="26" t="s">
        <v>173</v>
      </c>
      <c r="Q6" s="174">
        <v>1</v>
      </c>
      <c r="R6" s="114">
        <v>2</v>
      </c>
      <c r="S6" s="114">
        <v>3</v>
      </c>
      <c r="T6" s="114">
        <v>4</v>
      </c>
    </row>
    <row r="7" spans="1:20" ht="20.25" customHeight="1">
      <c r="A7" s="2" t="s">
        <v>1</v>
      </c>
      <c r="B7" s="2">
        <f>'Rb Oil  U'!B7+'Kh Oil U'!B7</f>
        <v>1825.81</v>
      </c>
      <c r="C7" s="2">
        <f>'Rb Oil  U'!C7+'Kh Oil U'!C7</f>
        <v>1500.15</v>
      </c>
      <c r="D7" s="2">
        <f>'Rb Oil  U'!D7+'Kh Oil U'!D7</f>
        <v>1439.5</v>
      </c>
      <c r="E7" s="2">
        <f>'Rb Oil  U'!E7+'Kh Oil U'!E7</f>
        <v>1642.37</v>
      </c>
      <c r="F7" s="2">
        <f>'Rb Oil  U'!F7+'Kh Oil U'!F7</f>
        <v>1072</v>
      </c>
      <c r="G7" s="2">
        <f>'Rb Oil  U'!G7+'Kh Oil U'!G7</f>
        <v>1332.34</v>
      </c>
      <c r="H7" s="2">
        <f>'Rb Oil  U'!H7+'Kh Oil U'!H7</f>
        <v>723.75</v>
      </c>
      <c r="I7" s="2">
        <f>'Rb Oil  U'!I7+'Kh Oil U'!I7</f>
        <v>928.3</v>
      </c>
      <c r="J7" s="2">
        <f>'Rb Oil  U'!J7+'Kh Oil U'!J7</f>
        <v>1414.28</v>
      </c>
      <c r="K7" s="2">
        <f>'Rb Oil  U'!K7+'Kh Oil U'!K7</f>
        <v>597.15</v>
      </c>
      <c r="L7" s="7">
        <f>G7/B7*1000</f>
        <v>729.7254369293629</v>
      </c>
      <c r="M7" s="7">
        <f>H7/C7*1000</f>
        <v>482.45175482451754</v>
      </c>
      <c r="N7" s="7">
        <f>I7/D7*1000</f>
        <v>644.8766932962834</v>
      </c>
      <c r="O7" s="7">
        <f>J7/E7*1000</f>
        <v>861.1214281800083</v>
      </c>
      <c r="P7" s="7">
        <f>K7/F7*1000</f>
        <v>557.0429104477612</v>
      </c>
      <c r="Q7" s="2" t="s">
        <v>1</v>
      </c>
      <c r="R7" s="2">
        <f>AVERAGE(B7:F7)</f>
        <v>1495.966</v>
      </c>
      <c r="S7" s="2">
        <f>AVERAGE(G7:K7)</f>
        <v>999.164</v>
      </c>
      <c r="T7" s="7">
        <f>S7/R7*1000</f>
        <v>667.9055540032327</v>
      </c>
    </row>
    <row r="8" spans="1:20" ht="20.25" customHeight="1">
      <c r="A8" s="2" t="s">
        <v>34</v>
      </c>
      <c r="B8" s="2">
        <f>'Rb Oil  U'!B8+'Kh Oil U'!B8</f>
        <v>31.6</v>
      </c>
      <c r="C8" s="2">
        <f>'Rb Oil  U'!C8+'Kh Oil U'!C8</f>
        <v>32.5</v>
      </c>
      <c r="D8" s="2">
        <f>'Rb Oil  U'!D8+'Kh Oil U'!D8</f>
        <v>32.262</v>
      </c>
      <c r="E8" s="2">
        <f>'Rb Oil  U'!E8+'Kh Oil U'!E8</f>
        <v>32.79</v>
      </c>
      <c r="F8" s="2">
        <f>'Rb Oil  U'!F8+'Kh Oil U'!F8</f>
        <v>34.91</v>
      </c>
      <c r="G8" s="2">
        <f>'Rb Oil  U'!G8+'Kh Oil U'!G8</f>
        <v>29.065</v>
      </c>
      <c r="H8" s="2">
        <f>'Rb Oil  U'!H8+'Kh Oil U'!H8</f>
        <v>33</v>
      </c>
      <c r="I8" s="2">
        <f>'Rb Oil  U'!I8+'Kh Oil U'!I8</f>
        <v>29.34</v>
      </c>
      <c r="J8" s="2">
        <f>'Rb Oil  U'!J8+'Kh Oil U'!J8</f>
        <v>31.400000000000002</v>
      </c>
      <c r="K8" s="2">
        <f>'Rb Oil  U'!K8+'Kh Oil U'!K8</f>
        <v>33.91</v>
      </c>
      <c r="L8" s="7">
        <f aca="true" t="shared" si="0" ref="L8:L40">G8/B8*1000</f>
        <v>919.7784810126583</v>
      </c>
      <c r="M8" s="7">
        <f aca="true" t="shared" si="1" ref="M8:M40">H8/C8*1000</f>
        <v>1015.3846153846154</v>
      </c>
      <c r="N8" s="7">
        <f aca="true" t="shared" si="2" ref="N8:N40">I8/D8*1000</f>
        <v>909.429049655942</v>
      </c>
      <c r="O8" s="7">
        <f aca="true" t="shared" si="3" ref="O8:O40">J8/E8*1000</f>
        <v>957.6090271424216</v>
      </c>
      <c r="P8" s="7">
        <f aca="true" t="shared" si="4" ref="P8:P40">K8/F8*1000</f>
        <v>971.3549126324835</v>
      </c>
      <c r="Q8" s="2" t="s">
        <v>34</v>
      </c>
      <c r="R8" s="2">
        <f aca="true" t="shared" si="5" ref="R8:R40">AVERAGE(B8:F8)</f>
        <v>32.8124</v>
      </c>
      <c r="S8" s="2">
        <f aca="true" t="shared" si="6" ref="S8:S40">AVERAGE(G8:K8)</f>
        <v>31.343</v>
      </c>
      <c r="T8" s="7">
        <f aca="true" t="shared" si="7" ref="T8:T40">S8/R8*1000</f>
        <v>955.2181492362645</v>
      </c>
    </row>
    <row r="9" spans="1:20" ht="20.25" customHeight="1">
      <c r="A9" s="2" t="s">
        <v>30</v>
      </c>
      <c r="B9" s="2">
        <f>'Rb Oil  U'!B9+'Kh Oil U'!B9</f>
        <v>266.678</v>
      </c>
      <c r="C9" s="2">
        <f>'Rb Oil  U'!C9+'Kh Oil U'!C9</f>
        <v>268.32</v>
      </c>
      <c r="D9" s="2">
        <f>'Rb Oil  U'!D9+'Kh Oil U'!D9</f>
        <v>306.22</v>
      </c>
      <c r="E9" s="2">
        <f>'Rb Oil  U'!E9+'Kh Oil U'!E9</f>
        <v>304.159</v>
      </c>
      <c r="F9" s="2">
        <f>'Rb Oil  U'!F9+'Kh Oil U'!F9</f>
        <v>306.89</v>
      </c>
      <c r="G9" s="2">
        <f>'Rb Oil  U'!G9+'Kh Oil U'!G9</f>
        <v>153.613</v>
      </c>
      <c r="H9" s="2">
        <f>'Rb Oil  U'!H9+'Kh Oil U'!H9</f>
        <v>149.52999999999997</v>
      </c>
      <c r="I9" s="2">
        <f>'Rb Oil  U'!I9+'Kh Oil U'!I9</f>
        <v>186.76000000000002</v>
      </c>
      <c r="J9" s="2">
        <f>'Rb Oil  U'!J9+'Kh Oil U'!J9</f>
        <v>186.33999999999997</v>
      </c>
      <c r="K9" s="2">
        <f>'Rb Oil  U'!K9+'Kh Oil U'!K9</f>
        <v>205.69</v>
      </c>
      <c r="L9" s="7">
        <f t="shared" si="0"/>
        <v>576.0242689685689</v>
      </c>
      <c r="M9" s="7">
        <f t="shared" si="1"/>
        <v>557.2823494335122</v>
      </c>
      <c r="N9" s="7">
        <f t="shared" si="2"/>
        <v>609.8883155900986</v>
      </c>
      <c r="O9" s="7">
        <f t="shared" si="3"/>
        <v>612.640099421684</v>
      </c>
      <c r="P9" s="7">
        <f t="shared" si="4"/>
        <v>670.2401511942389</v>
      </c>
      <c r="Q9" s="2" t="s">
        <v>30</v>
      </c>
      <c r="R9" s="2">
        <f t="shared" si="5"/>
        <v>290.4534</v>
      </c>
      <c r="S9" s="2">
        <f t="shared" si="6"/>
        <v>176.3866</v>
      </c>
      <c r="T9" s="7">
        <f t="shared" si="7"/>
        <v>607.280203984529</v>
      </c>
    </row>
    <row r="10" spans="1:20" ht="20.25" customHeight="1">
      <c r="A10" s="2" t="s">
        <v>43</v>
      </c>
      <c r="B10" s="2">
        <f>'Rb Oil  U'!B10+'Kh Oil U'!B10</f>
        <v>129.97</v>
      </c>
      <c r="C10" s="2">
        <f>'Rb Oil  U'!C10+'Kh Oil U'!C10</f>
        <v>133.41</v>
      </c>
      <c r="D10" s="2">
        <f>'Rb Oil  U'!D10+'Kh Oil U'!D10</f>
        <v>127.99999999999999</v>
      </c>
      <c r="E10" s="2">
        <f>'Rb Oil  U'!E10+'Kh Oil U'!E10</f>
        <v>123.7</v>
      </c>
      <c r="F10" s="2">
        <f>'Rb Oil  U'!F10+'Kh Oil U'!F10</f>
        <v>116.24000000000001</v>
      </c>
      <c r="G10" s="2">
        <f>'Rb Oil  U'!G10+'Kh Oil U'!G10</f>
        <v>136.25000000000003</v>
      </c>
      <c r="H10" s="2">
        <f>'Rb Oil  U'!H10+'Kh Oil U'!H10</f>
        <v>139.4887</v>
      </c>
      <c r="I10" s="2">
        <f>'Rb Oil  U'!I10+'Kh Oil U'!I10</f>
        <v>143.32360000000003</v>
      </c>
      <c r="J10" s="2">
        <f>'Rb Oil  U'!J10+'Kh Oil U'!J10</f>
        <v>146.16625000000002</v>
      </c>
      <c r="K10" s="2">
        <f>'Rb Oil  U'!K10+'Kh Oil U'!K10</f>
        <v>127.02</v>
      </c>
      <c r="L10" s="7">
        <f t="shared" si="0"/>
        <v>1048.3188428098795</v>
      </c>
      <c r="M10" s="7">
        <f t="shared" si="1"/>
        <v>1045.5640506708644</v>
      </c>
      <c r="N10" s="7">
        <f t="shared" si="2"/>
        <v>1119.7156250000005</v>
      </c>
      <c r="O10" s="7">
        <f t="shared" si="3"/>
        <v>1181.6188358932905</v>
      </c>
      <c r="P10" s="7">
        <f t="shared" si="4"/>
        <v>1092.73916035788</v>
      </c>
      <c r="Q10" s="2" t="s">
        <v>43</v>
      </c>
      <c r="R10" s="2">
        <f t="shared" si="5"/>
        <v>126.26400000000001</v>
      </c>
      <c r="S10" s="2">
        <f t="shared" si="6"/>
        <v>138.44971</v>
      </c>
      <c r="T10" s="7">
        <f t="shared" si="7"/>
        <v>1096.509773173668</v>
      </c>
    </row>
    <row r="11" spans="1:20" ht="20.25" customHeight="1">
      <c r="A11" s="2" t="s">
        <v>6</v>
      </c>
      <c r="B11" s="2">
        <f>'Rb Oil  U'!B11+'Kh Oil U'!B11</f>
        <v>316.524</v>
      </c>
      <c r="C11" s="2">
        <f>'Rb Oil  U'!C11+'Kh Oil U'!C11</f>
        <v>308.31</v>
      </c>
      <c r="D11" s="2">
        <f>'Rb Oil  U'!D11+'Kh Oil U'!D11</f>
        <v>297.5</v>
      </c>
      <c r="E11" s="2">
        <f>'Rb Oil  U'!E11+'Kh Oil U'!E11</f>
        <v>289.59999999999997</v>
      </c>
      <c r="F11" s="2">
        <f>'Rb Oil  U'!F11+'Kh Oil U'!F11</f>
        <v>291.09999999999997</v>
      </c>
      <c r="G11" s="2">
        <f>'Rb Oil  U'!G11+'Kh Oil U'!G11</f>
        <v>217.20700000000002</v>
      </c>
      <c r="H11" s="2">
        <f>'Rb Oil  U'!H11+'Kh Oil U'!H11</f>
        <v>169.5</v>
      </c>
      <c r="I11" s="2">
        <f>'Rb Oil  U'!I11+'Kh Oil U'!I11</f>
        <v>215</v>
      </c>
      <c r="J11" s="2">
        <f>'Rb Oil  U'!J11+'Kh Oil U'!J11</f>
        <v>185.39999999999998</v>
      </c>
      <c r="K11" s="2">
        <f>'Rb Oil  U'!K11+'Kh Oil U'!K11</f>
        <v>174.24</v>
      </c>
      <c r="L11" s="7">
        <f t="shared" si="0"/>
        <v>686.2260049790854</v>
      </c>
      <c r="M11" s="7">
        <f t="shared" si="1"/>
        <v>549.7713340469008</v>
      </c>
      <c r="N11" s="7">
        <f t="shared" si="2"/>
        <v>722.6890756302521</v>
      </c>
      <c r="O11" s="7">
        <f t="shared" si="3"/>
        <v>640.1933701657458</v>
      </c>
      <c r="P11" s="7">
        <f t="shared" si="4"/>
        <v>598.5571968395741</v>
      </c>
      <c r="Q11" s="2" t="s">
        <v>6</v>
      </c>
      <c r="R11" s="2">
        <f t="shared" si="5"/>
        <v>300.60679999999996</v>
      </c>
      <c r="S11" s="2">
        <f t="shared" si="6"/>
        <v>192.2694</v>
      </c>
      <c r="T11" s="7">
        <f t="shared" si="7"/>
        <v>639.6042937152453</v>
      </c>
    </row>
    <row r="12" spans="1:20" ht="20.25" customHeight="1">
      <c r="A12" s="2" t="s">
        <v>7</v>
      </c>
      <c r="B12" s="2">
        <f>'Rb Oil  U'!B12+'Kh Oil U'!B12</f>
        <v>2.9</v>
      </c>
      <c r="C12" s="2">
        <f>'Rb Oil  U'!C12+'Kh Oil U'!C12</f>
        <v>3.1999999999999997</v>
      </c>
      <c r="D12" s="2">
        <f>'Rb Oil  U'!D12+'Kh Oil U'!D12</f>
        <v>3.0999999999999996</v>
      </c>
      <c r="E12" s="2">
        <f>'Rb Oil  U'!E12+'Kh Oil U'!E12</f>
        <v>2.5900000000000003</v>
      </c>
      <c r="F12" s="2">
        <f>'Rb Oil  U'!F12+'Kh Oil U'!F12</f>
        <v>2.27</v>
      </c>
      <c r="G12" s="2">
        <f>'Rb Oil  U'!G12+'Kh Oil U'!G12</f>
        <v>8.3</v>
      </c>
      <c r="H12" s="2">
        <f>'Rb Oil  U'!H12+'Kh Oil U'!H12</f>
        <v>8</v>
      </c>
      <c r="I12" s="2">
        <f>'Rb Oil  U'!I12+'Kh Oil U'!I12</f>
        <v>7.469</v>
      </c>
      <c r="J12" s="2">
        <f>'Rb Oil  U'!J12+'Kh Oil U'!J12</f>
        <v>6.59</v>
      </c>
      <c r="K12" s="2">
        <f>'Rb Oil  U'!K12+'Kh Oil U'!K12</f>
        <v>4.3100000000000005</v>
      </c>
      <c r="L12" s="7">
        <f t="shared" si="0"/>
        <v>2862.0689655172414</v>
      </c>
      <c r="M12" s="7">
        <f t="shared" si="1"/>
        <v>2500</v>
      </c>
      <c r="N12" s="7">
        <f t="shared" si="2"/>
        <v>2409.3548387096776</v>
      </c>
      <c r="O12" s="7">
        <f t="shared" si="3"/>
        <v>2544.401544401544</v>
      </c>
      <c r="P12" s="7">
        <f t="shared" si="4"/>
        <v>1898.6784140969164</v>
      </c>
      <c r="Q12" s="2" t="s">
        <v>7</v>
      </c>
      <c r="R12" s="2">
        <f t="shared" si="5"/>
        <v>2.812</v>
      </c>
      <c r="S12" s="2">
        <f t="shared" si="6"/>
        <v>6.933800000000001</v>
      </c>
      <c r="T12" s="7">
        <f t="shared" si="7"/>
        <v>2465.789473684211</v>
      </c>
    </row>
    <row r="13" spans="1:20" ht="20.25" customHeight="1">
      <c r="A13" s="2" t="s">
        <v>8</v>
      </c>
      <c r="B13" s="2">
        <f>'Rb Oil  U'!B13+'Kh Oil U'!B13</f>
        <v>2893</v>
      </c>
      <c r="C13" s="2">
        <f>'Rb Oil  U'!C13+'Kh Oil U'!C13</f>
        <v>3131</v>
      </c>
      <c r="D13" s="2">
        <f>'Rb Oil  U'!D13+'Kh Oil U'!D13</f>
        <v>2452</v>
      </c>
      <c r="E13" s="2">
        <f>'Rb Oil  U'!E13+'Kh Oil U'!E13</f>
        <v>3079</v>
      </c>
      <c r="F13" s="2">
        <f>'Rb Oil  U'!F13+'Kh Oil U'!F13</f>
        <v>2545.56</v>
      </c>
      <c r="G13" s="2">
        <f>'Rb Oil  U'!G13+'Kh Oil U'!G13</f>
        <v>4896.1</v>
      </c>
      <c r="H13" s="2">
        <f>'Rb Oil  U'!H13+'Kh Oil U'!H13</f>
        <v>5035</v>
      </c>
      <c r="I13" s="2">
        <f>'Rb Oil  U'!I13+'Kh Oil U'!I13</f>
        <v>2705</v>
      </c>
      <c r="J13" s="2">
        <f>'Rb Oil  U'!J13+'Kh Oil U'!J13</f>
        <v>6870.426</v>
      </c>
      <c r="K13" s="2">
        <f>'Rb Oil  U'!K13+'Kh Oil U'!K13</f>
        <v>4886.92</v>
      </c>
      <c r="L13" s="7">
        <f t="shared" si="0"/>
        <v>1692.3954372623575</v>
      </c>
      <c r="M13" s="7">
        <f t="shared" si="1"/>
        <v>1608.1124241456403</v>
      </c>
      <c r="N13" s="7">
        <f t="shared" si="2"/>
        <v>1103.1810766721044</v>
      </c>
      <c r="O13" s="7">
        <f t="shared" si="3"/>
        <v>2231.3822669697956</v>
      </c>
      <c r="P13" s="7">
        <f t="shared" si="4"/>
        <v>1919.7818947500746</v>
      </c>
      <c r="Q13" s="2" t="s">
        <v>8</v>
      </c>
      <c r="R13" s="2">
        <f t="shared" si="5"/>
        <v>2820.112</v>
      </c>
      <c r="S13" s="2">
        <f t="shared" si="6"/>
        <v>4878.689200000001</v>
      </c>
      <c r="T13" s="7">
        <f t="shared" si="7"/>
        <v>1729.9629234583592</v>
      </c>
    </row>
    <row r="14" spans="1:20" ht="20.25" customHeight="1">
      <c r="A14" s="2" t="s">
        <v>36</v>
      </c>
      <c r="B14" s="2">
        <f>'Rb Oil  U'!B14+'Kh Oil U'!B14</f>
        <v>519.5</v>
      </c>
      <c r="C14" s="2">
        <f>'Rb Oil  U'!C14+'Kh Oil U'!C14</f>
        <v>553</v>
      </c>
      <c r="D14" s="2">
        <f>'Rb Oil  U'!D14+'Kh Oil U'!D14</f>
        <v>580.2</v>
      </c>
      <c r="E14" s="2">
        <f>'Rb Oil  U'!E14+'Kh Oil U'!E14</f>
        <v>549.1</v>
      </c>
      <c r="F14" s="2">
        <f>'Rb Oil  U'!F14+'Kh Oil U'!F14</f>
        <v>510.6</v>
      </c>
      <c r="G14" s="2">
        <f>'Rb Oil  U'!G14+'Kh Oil U'!G14</f>
        <v>963.8</v>
      </c>
      <c r="H14" s="2">
        <f>'Rb Oil  U'!H14+'Kh Oil U'!H14</f>
        <v>771</v>
      </c>
      <c r="I14" s="2">
        <f>'Rb Oil  U'!I14+'Kh Oil U'!I14</f>
        <v>993.1</v>
      </c>
      <c r="J14" s="2">
        <f>'Rb Oil  U'!J14+'Kh Oil U'!J14</f>
        <v>899</v>
      </c>
      <c r="K14" s="2">
        <f>'Rb Oil  U'!K14+'Kh Oil U'!K14</f>
        <v>743.4</v>
      </c>
      <c r="L14" s="7">
        <f t="shared" si="0"/>
        <v>1855.2454282964388</v>
      </c>
      <c r="M14" s="7">
        <f t="shared" si="1"/>
        <v>1394.2133815551535</v>
      </c>
      <c r="N14" s="7">
        <f t="shared" si="2"/>
        <v>1711.6511547742157</v>
      </c>
      <c r="O14" s="7">
        <f t="shared" si="3"/>
        <v>1637.2245492624293</v>
      </c>
      <c r="P14" s="7">
        <f t="shared" si="4"/>
        <v>1455.9341950646299</v>
      </c>
      <c r="Q14" s="2" t="s">
        <v>36</v>
      </c>
      <c r="R14" s="2">
        <f t="shared" si="5"/>
        <v>542.48</v>
      </c>
      <c r="S14" s="2">
        <f t="shared" si="6"/>
        <v>874.0600000000001</v>
      </c>
      <c r="T14" s="7">
        <f t="shared" si="7"/>
        <v>1611.229907093349</v>
      </c>
    </row>
    <row r="15" spans="1:20" ht="20.25" customHeight="1">
      <c r="A15" s="2" t="s">
        <v>48</v>
      </c>
      <c r="B15" s="2">
        <f>'Rb Oil  U'!B15+'Kh Oil U'!B15</f>
        <v>14.96</v>
      </c>
      <c r="C15" s="2">
        <f>'Rb Oil  U'!C15+'Kh Oil U'!C15</f>
        <v>14.879999999999999</v>
      </c>
      <c r="D15" s="2">
        <f>'Rb Oil  U'!D15+'Kh Oil U'!D15</f>
        <v>13.491999999999999</v>
      </c>
      <c r="E15" s="2">
        <f>'Rb Oil  U'!E15+'Kh Oil U'!E15</f>
        <v>12.459999999999999</v>
      </c>
      <c r="F15" s="2">
        <f>'Rb Oil  U'!F15+'Kh Oil U'!F15</f>
        <v>12.219999999999999</v>
      </c>
      <c r="G15" s="2">
        <f>'Rb Oil  U'!G15+'Kh Oil U'!G15</f>
        <v>7.6899999999999995</v>
      </c>
      <c r="H15" s="2">
        <f>'Rb Oil  U'!H15+'Kh Oil U'!H15</f>
        <v>8.61</v>
      </c>
      <c r="I15" s="2">
        <f>'Rb Oil  U'!I15+'Kh Oil U'!I15</f>
        <v>6.94</v>
      </c>
      <c r="J15" s="2">
        <f>'Rb Oil  U'!J15+'Kh Oil U'!J15</f>
        <v>6.1</v>
      </c>
      <c r="K15" s="2">
        <f>'Rb Oil  U'!K15+'Kh Oil U'!K15</f>
        <v>6.619999999999999</v>
      </c>
      <c r="L15" s="7">
        <f t="shared" si="0"/>
        <v>514.0374331550801</v>
      </c>
      <c r="M15" s="7">
        <f t="shared" si="1"/>
        <v>578.6290322580645</v>
      </c>
      <c r="N15" s="7">
        <f t="shared" si="2"/>
        <v>514.3788911947822</v>
      </c>
      <c r="O15" s="7">
        <f t="shared" si="3"/>
        <v>489.5666131621188</v>
      </c>
      <c r="P15" s="7">
        <f t="shared" si="4"/>
        <v>541.7348608837971</v>
      </c>
      <c r="Q15" s="2" t="s">
        <v>48</v>
      </c>
      <c r="R15" s="2">
        <f t="shared" si="5"/>
        <v>13.6024</v>
      </c>
      <c r="S15" s="2">
        <f t="shared" si="6"/>
        <v>7.191999999999998</v>
      </c>
      <c r="T15" s="7">
        <f t="shared" si="7"/>
        <v>528.7302240781038</v>
      </c>
    </row>
    <row r="16" spans="1:20" ht="20.25" customHeight="1">
      <c r="A16" s="2" t="s">
        <v>44</v>
      </c>
      <c r="B16" s="2">
        <f>'Rb Oil  U'!B16+'Kh Oil U'!B16</f>
        <v>64.552</v>
      </c>
      <c r="C16" s="2">
        <f>'Rb Oil  U'!C16+'Kh Oil U'!C16</f>
        <v>64.518</v>
      </c>
      <c r="D16" s="2">
        <f>'Rb Oil  U'!D16+'Kh Oil U'!D16</f>
        <v>64.815</v>
      </c>
      <c r="E16" s="2">
        <f>'Rb Oil  U'!E16+'Kh Oil U'!E16</f>
        <v>65.71</v>
      </c>
      <c r="F16" s="2">
        <f>'Rb Oil  U'!F16+'Kh Oil U'!F16</f>
        <v>59.19</v>
      </c>
      <c r="G16" s="2">
        <f>'Rb Oil  U'!G16+'Kh Oil U'!G16</f>
        <v>53</v>
      </c>
      <c r="H16" s="2">
        <f>'Rb Oil  U'!H16+'Kh Oil U'!H16</f>
        <v>53.309999999999995</v>
      </c>
      <c r="I16" s="2">
        <f>'Rb Oil  U'!I16+'Kh Oil U'!I16</f>
        <v>51.116</v>
      </c>
      <c r="J16" s="2">
        <f>'Rb Oil  U'!J16+'Kh Oil U'!J16</f>
        <v>58.82</v>
      </c>
      <c r="K16" s="2">
        <f>'Rb Oil  U'!K16+'Kh Oil U'!K16</f>
        <v>40.39</v>
      </c>
      <c r="L16" s="7">
        <f t="shared" si="0"/>
        <v>821.0434998141033</v>
      </c>
      <c r="M16" s="7">
        <f t="shared" si="1"/>
        <v>826.2810378499023</v>
      </c>
      <c r="N16" s="7">
        <f t="shared" si="2"/>
        <v>788.6446038725604</v>
      </c>
      <c r="O16" s="7">
        <f t="shared" si="3"/>
        <v>895.145335565363</v>
      </c>
      <c r="P16" s="7">
        <f t="shared" si="4"/>
        <v>682.3787801993581</v>
      </c>
      <c r="Q16" s="2" t="s">
        <v>44</v>
      </c>
      <c r="R16" s="2">
        <f t="shared" si="5"/>
        <v>63.75699999999999</v>
      </c>
      <c r="S16" s="2">
        <f t="shared" si="6"/>
        <v>51.32719999999999</v>
      </c>
      <c r="T16" s="7">
        <f t="shared" si="7"/>
        <v>805.0441520146807</v>
      </c>
    </row>
    <row r="17" spans="1:20" ht="22.5" customHeight="1">
      <c r="A17" s="2" t="s">
        <v>53</v>
      </c>
      <c r="B17" s="2">
        <f>'Rb Oil  U'!B17+'Kh Oil U'!B17</f>
        <v>182.041</v>
      </c>
      <c r="C17" s="2">
        <f>'Rb Oil  U'!C17+'Kh Oil U'!C17</f>
        <v>228.86700000000002</v>
      </c>
      <c r="D17" s="2">
        <f>'Rb Oil  U'!D17+'Kh Oil U'!D17</f>
        <v>250.59000000000003</v>
      </c>
      <c r="E17" s="2">
        <f>'Rb Oil  U'!E17+'Kh Oil U'!E17</f>
        <v>275.808</v>
      </c>
      <c r="F17" s="2">
        <f>'Rb Oil  U'!F17+'Kh Oil U'!F17</f>
        <v>267.52</v>
      </c>
      <c r="G17" s="2">
        <f>'Rb Oil  U'!G17+'Kh Oil U'!G17</f>
        <v>113.689</v>
      </c>
      <c r="H17" s="2">
        <f>'Rb Oil  U'!H17+'Kh Oil U'!H17</f>
        <v>155.523</v>
      </c>
      <c r="I17" s="2">
        <f>'Rb Oil  U'!I17+'Kh Oil U'!I17</f>
        <v>197.24</v>
      </c>
      <c r="J17" s="2">
        <f>'Rb Oil  U'!J17+'Kh Oil U'!J17</f>
        <v>182.86700000000002</v>
      </c>
      <c r="K17" s="2">
        <f>'Rb Oil  U'!K17+'Kh Oil U'!K17</f>
        <v>177.62</v>
      </c>
      <c r="L17" s="7">
        <f t="shared" si="0"/>
        <v>624.5241456594943</v>
      </c>
      <c r="M17" s="7">
        <f t="shared" si="1"/>
        <v>679.534402076315</v>
      </c>
      <c r="N17" s="7">
        <f t="shared" si="2"/>
        <v>787.10243824574</v>
      </c>
      <c r="O17" s="7">
        <f t="shared" si="3"/>
        <v>663.0228274741851</v>
      </c>
      <c r="P17" s="7">
        <f t="shared" si="4"/>
        <v>663.9503588516748</v>
      </c>
      <c r="Q17" s="2" t="s">
        <v>53</v>
      </c>
      <c r="R17" s="2">
        <f t="shared" si="5"/>
        <v>240.9652</v>
      </c>
      <c r="S17" s="2">
        <f t="shared" si="6"/>
        <v>165.3878</v>
      </c>
      <c r="T17" s="7">
        <f t="shared" si="7"/>
        <v>686.355540136086</v>
      </c>
    </row>
    <row r="18" spans="1:20" ht="22.5" customHeight="1">
      <c r="A18" s="2" t="s">
        <v>11</v>
      </c>
      <c r="B18" s="2">
        <f>'Rb Oil  U'!B18+'Kh Oil U'!B18</f>
        <v>1624</v>
      </c>
      <c r="C18" s="2">
        <f>'Rb Oil  U'!C18+'Kh Oil U'!C18</f>
        <v>1416</v>
      </c>
      <c r="D18" s="2">
        <f>'Rb Oil  U'!D18+'Kh Oil U'!D18</f>
        <v>1422</v>
      </c>
      <c r="E18" s="2">
        <f>'Rb Oil  U'!E18+'Kh Oil U'!E18</f>
        <v>1410</v>
      </c>
      <c r="F18" s="2">
        <f>'Rb Oil  U'!F18+'Kh Oil U'!F18</f>
        <v>1373</v>
      </c>
      <c r="G18" s="2">
        <f>'Rb Oil  U'!G18+'Kh Oil U'!G18</f>
        <v>1270</v>
      </c>
      <c r="H18" s="2">
        <f>'Rb Oil  U'!H18+'Kh Oil U'!H18</f>
        <v>942</v>
      </c>
      <c r="I18" s="2">
        <f>'Rb Oil  U'!I18+'Kh Oil U'!I18</f>
        <v>919.583</v>
      </c>
      <c r="J18" s="2">
        <f>'Rb Oil  U'!J18+'Kh Oil U'!J18</f>
        <v>1162</v>
      </c>
      <c r="K18" s="2">
        <f>'Rb Oil  U'!K18+'Kh Oil U'!K18</f>
        <v>959</v>
      </c>
      <c r="L18" s="7">
        <f t="shared" si="0"/>
        <v>782.0197044334975</v>
      </c>
      <c r="M18" s="7">
        <f t="shared" si="1"/>
        <v>665.2542372881356</v>
      </c>
      <c r="N18" s="7">
        <f t="shared" si="2"/>
        <v>646.682841068917</v>
      </c>
      <c r="O18" s="7">
        <f t="shared" si="3"/>
        <v>824.113475177305</v>
      </c>
      <c r="P18" s="7">
        <f t="shared" si="4"/>
        <v>698.4705025491625</v>
      </c>
      <c r="Q18" s="2" t="s">
        <v>11</v>
      </c>
      <c r="R18" s="2">
        <f t="shared" si="5"/>
        <v>1449</v>
      </c>
      <c r="S18" s="2">
        <f t="shared" si="6"/>
        <v>1050.5166000000002</v>
      </c>
      <c r="T18" s="7">
        <f t="shared" si="7"/>
        <v>724.9942028985508</v>
      </c>
    </row>
    <row r="19" spans="1:20" ht="22.5" customHeight="1">
      <c r="A19" s="2" t="s">
        <v>12</v>
      </c>
      <c r="B19" s="2">
        <f>'Rb Oil  U'!B19+'Kh Oil U'!B19</f>
        <v>2</v>
      </c>
      <c r="C19" s="2">
        <f>'Rb Oil  U'!C19+'Kh Oil U'!C19</f>
        <v>1.9000000000000001</v>
      </c>
      <c r="D19" s="2">
        <f>'Rb Oil  U'!D19+'Kh Oil U'!D19</f>
        <v>1.024</v>
      </c>
      <c r="E19" s="2">
        <f>'Rb Oil  U'!E19+'Kh Oil U'!E19</f>
        <v>0.98</v>
      </c>
      <c r="F19" s="2">
        <f>'Rb Oil  U'!F19+'Kh Oil U'!F19</f>
        <v>0.74</v>
      </c>
      <c r="G19" s="2">
        <f>'Rb Oil  U'!G19+'Kh Oil U'!G19</f>
        <v>2.1</v>
      </c>
      <c r="H19" s="2">
        <f>'Rb Oil  U'!H19+'Kh Oil U'!H19</f>
        <v>2.33</v>
      </c>
      <c r="I19" s="2">
        <f>'Rb Oil  U'!I19+'Kh Oil U'!I19</f>
        <v>1.07</v>
      </c>
      <c r="J19" s="2">
        <f>'Rb Oil  U'!J19+'Kh Oil U'!J19</f>
        <v>0.96</v>
      </c>
      <c r="K19" s="2">
        <f>'Rb Oil  U'!K19+'Kh Oil U'!K19</f>
        <v>0.78</v>
      </c>
      <c r="L19" s="7">
        <f t="shared" si="0"/>
        <v>1050</v>
      </c>
      <c r="M19" s="7">
        <f t="shared" si="1"/>
        <v>1226.3157894736842</v>
      </c>
      <c r="N19" s="7">
        <f t="shared" si="2"/>
        <v>1044.921875</v>
      </c>
      <c r="O19" s="7">
        <f t="shared" si="3"/>
        <v>979.5918367346939</v>
      </c>
      <c r="P19" s="7">
        <f t="shared" si="4"/>
        <v>1054.0540540540542</v>
      </c>
      <c r="Q19" s="2" t="s">
        <v>12</v>
      </c>
      <c r="R19" s="2">
        <f t="shared" si="5"/>
        <v>1.3288</v>
      </c>
      <c r="S19" s="2">
        <f t="shared" si="6"/>
        <v>1.448</v>
      </c>
      <c r="T19" s="7">
        <f t="shared" si="7"/>
        <v>1089.7049969897653</v>
      </c>
    </row>
    <row r="20" spans="1:20" ht="22.5" customHeight="1">
      <c r="A20" s="2" t="s">
        <v>13</v>
      </c>
      <c r="B20" s="2">
        <f>'Rb Oil  U'!B20+'Kh Oil U'!B20</f>
        <v>7029.900000000001</v>
      </c>
      <c r="C20" s="2">
        <f>'Rb Oil  U'!C20+'Kh Oil U'!C20</f>
        <v>7201.6</v>
      </c>
      <c r="D20" s="2">
        <f>'Rb Oil  U'!D20+'Kh Oil U'!D20</f>
        <v>7534.399999999999</v>
      </c>
      <c r="E20" s="2">
        <f>'Rb Oil  U'!E20+'Kh Oil U'!E20</f>
        <v>7732</v>
      </c>
      <c r="F20" s="2">
        <f>'Rb Oil  U'!F20+'Kh Oil U'!F20</f>
        <v>7066.1</v>
      </c>
      <c r="G20" s="2">
        <f>'Rb Oil  U'!G20+'Kh Oil U'!G20</f>
        <v>8035.400000000001</v>
      </c>
      <c r="H20" s="2">
        <f>'Rb Oil  U'!H20+'Kh Oil U'!H20</f>
        <v>7727.8</v>
      </c>
      <c r="I20" s="2">
        <f>'Rb Oil  U'!I20+'Kh Oil U'!I20</f>
        <v>9275.978900000002</v>
      </c>
      <c r="J20" s="2">
        <f>'Rb Oil  U'!J20+'Kh Oil U'!J20</f>
        <v>6634.8651</v>
      </c>
      <c r="K20" s="2">
        <f>'Rb Oil  U'!K20+'Kh Oil U'!K20</f>
        <v>7724.2</v>
      </c>
      <c r="L20" s="7">
        <f t="shared" si="0"/>
        <v>1143.031906570506</v>
      </c>
      <c r="M20" s="7">
        <f t="shared" si="1"/>
        <v>1073.0670962008442</v>
      </c>
      <c r="N20" s="7">
        <f t="shared" si="2"/>
        <v>1231.1503105754941</v>
      </c>
      <c r="O20" s="7">
        <f t="shared" si="3"/>
        <v>858.1046430419038</v>
      </c>
      <c r="P20" s="7">
        <f t="shared" si="4"/>
        <v>1093.1348268493227</v>
      </c>
      <c r="Q20" s="2" t="s">
        <v>13</v>
      </c>
      <c r="R20" s="2">
        <f t="shared" si="5"/>
        <v>7312.8</v>
      </c>
      <c r="S20" s="2">
        <f t="shared" si="6"/>
        <v>7879.6488</v>
      </c>
      <c r="T20" s="7">
        <f t="shared" si="7"/>
        <v>1077.5146045290448</v>
      </c>
    </row>
    <row r="21" spans="1:20" ht="22.5" customHeight="1">
      <c r="A21" s="2" t="s">
        <v>14</v>
      </c>
      <c r="B21" s="2">
        <f>'Rb Oil  U'!B21+'Kh Oil U'!B21</f>
        <v>3615</v>
      </c>
      <c r="C21" s="2">
        <f>'Rb Oil  U'!C21+'Kh Oil U'!C21</f>
        <v>3667</v>
      </c>
      <c r="D21" s="2">
        <f>'Rb Oil  U'!D21+'Kh Oil U'!D21</f>
        <v>3806</v>
      </c>
      <c r="E21" s="2">
        <f>'Rb Oil  U'!E21+'Kh Oil U'!E21</f>
        <v>4148</v>
      </c>
      <c r="F21" s="2">
        <f>'Rb Oil  U'!F21+'Kh Oil U'!F21</f>
        <v>4242</v>
      </c>
      <c r="G21" s="2">
        <f>'Rb Oil  U'!G21+'Kh Oil U'!G21</f>
        <v>5040</v>
      </c>
      <c r="H21" s="2">
        <f>'Rb Oil  U'!H21+'Kh Oil U'!H21</f>
        <v>4485</v>
      </c>
      <c r="I21" s="2">
        <f>'Rb Oil  U'!I21+'Kh Oil U'!I21</f>
        <v>5086.769</v>
      </c>
      <c r="J21" s="2">
        <f>'Rb Oil  U'!J21+'Kh Oil U'!J21</f>
        <v>5293.926420454545</v>
      </c>
      <c r="K21" s="2">
        <f>'Rb Oil  U'!K21+'Kh Oil U'!K21</f>
        <v>2850.2</v>
      </c>
      <c r="L21" s="7">
        <f t="shared" si="0"/>
        <v>1394.1908713692944</v>
      </c>
      <c r="M21" s="7">
        <f t="shared" si="1"/>
        <v>1223.0706299427325</v>
      </c>
      <c r="N21" s="7">
        <f t="shared" si="2"/>
        <v>1336.5131371518655</v>
      </c>
      <c r="O21" s="7">
        <f t="shared" si="3"/>
        <v>1276.2599856447794</v>
      </c>
      <c r="P21" s="7">
        <f t="shared" si="4"/>
        <v>671.9000471475719</v>
      </c>
      <c r="Q21" s="2" t="s">
        <v>14</v>
      </c>
      <c r="R21" s="2">
        <f t="shared" si="5"/>
        <v>3895.6</v>
      </c>
      <c r="S21" s="2">
        <f t="shared" si="6"/>
        <v>4551.17908409091</v>
      </c>
      <c r="T21" s="7">
        <f t="shared" si="7"/>
        <v>1168.2870633768637</v>
      </c>
    </row>
    <row r="22" spans="1:20" ht="22.5" customHeight="1">
      <c r="A22" s="2" t="s">
        <v>38</v>
      </c>
      <c r="B22" s="2">
        <f>'Rb Oil  U'!B22+'Kh Oil U'!B22</f>
        <v>34.5</v>
      </c>
      <c r="C22" s="2">
        <f>'Rb Oil  U'!C22+'Kh Oil U'!C22</f>
        <v>35.93096774193548</v>
      </c>
      <c r="D22" s="2">
        <f>'Rb Oil  U'!D22+'Kh Oil U'!D22</f>
        <v>44.1</v>
      </c>
      <c r="E22" s="2">
        <f>'Rb Oil  U'!E22+'Kh Oil U'!E22</f>
        <v>36.92</v>
      </c>
      <c r="F22" s="2">
        <f>'Rb Oil  U'!F22+'Kh Oil U'!F22</f>
        <v>36.69</v>
      </c>
      <c r="G22" s="2">
        <f>'Rb Oil  U'!G22+'Kh Oil U'!G22</f>
        <v>26.69</v>
      </c>
      <c r="H22" s="2">
        <f>'Rb Oil  U'!H22+'Kh Oil U'!H22</f>
        <v>28.3</v>
      </c>
      <c r="I22" s="2">
        <f>'Rb Oil  U'!I22+'Kh Oil U'!I22</f>
        <v>32.14</v>
      </c>
      <c r="J22" s="2">
        <f>'Rb Oil  U'!J22+'Kh Oil U'!J22</f>
        <v>31.01</v>
      </c>
      <c r="K22" s="2">
        <f>'Rb Oil  U'!K22+'Kh Oil U'!K22</f>
        <v>31.68</v>
      </c>
      <c r="L22" s="7">
        <f t="shared" si="0"/>
        <v>773.6231884057971</v>
      </c>
      <c r="M22" s="7">
        <f t="shared" si="1"/>
        <v>787.6214245955506</v>
      </c>
      <c r="N22" s="7">
        <f t="shared" si="2"/>
        <v>728.798185941043</v>
      </c>
      <c r="O22" s="7">
        <f t="shared" si="3"/>
        <v>839.9241603466955</v>
      </c>
      <c r="P22" s="7">
        <f t="shared" si="4"/>
        <v>863.4505314799673</v>
      </c>
      <c r="Q22" s="2" t="s">
        <v>38</v>
      </c>
      <c r="R22" s="2">
        <f t="shared" si="5"/>
        <v>37.628193548387095</v>
      </c>
      <c r="S22" s="2">
        <f t="shared" si="6"/>
        <v>29.964</v>
      </c>
      <c r="T22" s="7">
        <f t="shared" si="7"/>
        <v>796.3177919096354</v>
      </c>
    </row>
    <row r="23" spans="1:20" ht="22.5" customHeight="1">
      <c r="A23" s="2" t="s">
        <v>39</v>
      </c>
      <c r="B23" s="2">
        <f>'Rb Oil  U'!B23+'Kh Oil U'!B23</f>
        <v>10.009</v>
      </c>
      <c r="C23" s="2">
        <f>'Rb Oil  U'!C23+'Kh Oil U'!C23</f>
        <v>9.92</v>
      </c>
      <c r="D23" s="2">
        <f>'Rb Oil  U'!D23+'Kh Oil U'!D23</f>
        <v>9.952000000000002</v>
      </c>
      <c r="E23" s="2">
        <f>'Rb Oil  U'!E23+'Kh Oil U'!E23</f>
        <v>13.72</v>
      </c>
      <c r="F23" s="2">
        <f>'Rb Oil  U'!F23+'Kh Oil U'!F23</f>
        <v>13.87</v>
      </c>
      <c r="G23" s="2">
        <f>'Rb Oil  U'!G23+'Kh Oil U'!G23</f>
        <v>7.051</v>
      </c>
      <c r="H23" s="2">
        <f>'Rb Oil  U'!H23+'Kh Oil U'!H23</f>
        <v>7.6</v>
      </c>
      <c r="I23" s="2">
        <f>'Rb Oil  U'!I23+'Kh Oil U'!I23</f>
        <v>6.913</v>
      </c>
      <c r="J23" s="2">
        <f>'Rb Oil  U'!J23+'Kh Oil U'!J23</f>
        <v>14.13</v>
      </c>
      <c r="K23" s="2">
        <f>'Rb Oil  U'!K23+'Kh Oil U'!K23</f>
        <v>14.86</v>
      </c>
      <c r="L23" s="7">
        <f t="shared" si="0"/>
        <v>704.4659806174443</v>
      </c>
      <c r="M23" s="7">
        <f t="shared" si="1"/>
        <v>766.1290322580645</v>
      </c>
      <c r="N23" s="7">
        <f t="shared" si="2"/>
        <v>694.6342443729902</v>
      </c>
      <c r="O23" s="7">
        <f t="shared" si="3"/>
        <v>1029.8833819241981</v>
      </c>
      <c r="P23" s="7">
        <f t="shared" si="4"/>
        <v>1071.3770728190339</v>
      </c>
      <c r="Q23" s="2" t="s">
        <v>39</v>
      </c>
      <c r="R23" s="2">
        <f t="shared" si="5"/>
        <v>11.494200000000001</v>
      </c>
      <c r="S23" s="2">
        <f t="shared" si="6"/>
        <v>10.110800000000001</v>
      </c>
      <c r="T23" s="7">
        <f t="shared" si="7"/>
        <v>879.6436463607733</v>
      </c>
    </row>
    <row r="24" spans="1:20" ht="22.5" customHeight="1">
      <c r="A24" s="2" t="s">
        <v>40</v>
      </c>
      <c r="B24" s="2">
        <f>'Rb Oil  U'!B24+'Kh Oil U'!B24</f>
        <v>3.1599999999999997</v>
      </c>
      <c r="C24" s="2">
        <f>'Rb Oil  U'!C24+'Kh Oil U'!C24</f>
        <v>2.4499999999999997</v>
      </c>
      <c r="D24" s="2">
        <f>'Rb Oil  U'!D24+'Kh Oil U'!D24</f>
        <v>2.05</v>
      </c>
      <c r="E24" s="2">
        <f>'Rb Oil  U'!E24+'Kh Oil U'!E24</f>
        <v>2.05</v>
      </c>
      <c r="F24" s="2">
        <f>'Rb Oil  U'!F24+'Kh Oil U'!F24</f>
        <v>2.13</v>
      </c>
      <c r="G24" s="2">
        <f>'Rb Oil  U'!G24+'Kh Oil U'!G24</f>
        <v>3.8</v>
      </c>
      <c r="H24" s="2">
        <f>'Rb Oil  U'!H24+'Kh Oil U'!H24</f>
        <v>2.3699999999999997</v>
      </c>
      <c r="I24" s="2">
        <f>'Rb Oil  U'!I24+'Kh Oil U'!I24</f>
        <v>2.21</v>
      </c>
      <c r="J24" s="2">
        <f>'Rb Oil  U'!J24+'Kh Oil U'!J24</f>
        <v>2.35</v>
      </c>
      <c r="K24" s="2">
        <f>'Rb Oil  U'!K24+'Kh Oil U'!K24</f>
        <v>2.38</v>
      </c>
      <c r="L24" s="7">
        <f t="shared" si="0"/>
        <v>1202.5316455696202</v>
      </c>
      <c r="M24" s="7">
        <f t="shared" si="1"/>
        <v>967.3469387755101</v>
      </c>
      <c r="N24" s="7">
        <f t="shared" si="2"/>
        <v>1078.0487804878048</v>
      </c>
      <c r="O24" s="7">
        <f t="shared" si="3"/>
        <v>1146.3414634146343</v>
      </c>
      <c r="P24" s="7">
        <f t="shared" si="4"/>
        <v>1117.3708920187792</v>
      </c>
      <c r="Q24" s="2" t="s">
        <v>40</v>
      </c>
      <c r="R24" s="2">
        <f t="shared" si="5"/>
        <v>2.368</v>
      </c>
      <c r="S24" s="2">
        <f t="shared" si="6"/>
        <v>2.622</v>
      </c>
      <c r="T24" s="7">
        <f t="shared" si="7"/>
        <v>1107.2635135135135</v>
      </c>
    </row>
    <row r="25" spans="1:20" ht="22.5" customHeight="1">
      <c r="A25" s="2" t="s">
        <v>15</v>
      </c>
      <c r="B25" s="2">
        <f>'Rb Oil  U'!B25+'Kh Oil U'!B25</f>
        <v>63.739999999999995</v>
      </c>
      <c r="C25" s="2">
        <f>'Rb Oil  U'!C25+'Kh Oil U'!C25</f>
        <v>64.03</v>
      </c>
      <c r="D25" s="2">
        <f>'Rb Oil  U'!D25+'Kh Oil U'!D25</f>
        <v>64.51</v>
      </c>
      <c r="E25" s="2">
        <f>'Rb Oil  U'!E25+'Kh Oil U'!E25</f>
        <v>64.75</v>
      </c>
      <c r="F25" s="2">
        <f>'Rb Oil  U'!F25+'Kh Oil U'!F25</f>
        <v>64.95</v>
      </c>
      <c r="G25" s="2">
        <f>'Rb Oil  U'!G25+'Kh Oil U'!G25</f>
        <v>66.28</v>
      </c>
      <c r="H25" s="2">
        <f>'Rb Oil  U'!H25+'Kh Oil U'!H25</f>
        <v>66.81</v>
      </c>
      <c r="I25" s="2">
        <f>'Rb Oil  U'!I25+'Kh Oil U'!I25</f>
        <v>67.52000000000001</v>
      </c>
      <c r="J25" s="2">
        <f>'Rb Oil  U'!J25+'Kh Oil U'!J25</f>
        <v>67.89</v>
      </c>
      <c r="K25" s="2">
        <f>'Rb Oil  U'!K25+'Kh Oil U'!K25</f>
        <v>68.09</v>
      </c>
      <c r="L25" s="7">
        <f t="shared" si="0"/>
        <v>1039.849388139316</v>
      </c>
      <c r="M25" s="7">
        <f t="shared" si="1"/>
        <v>1043.4171482117758</v>
      </c>
      <c r="N25" s="7">
        <f t="shared" si="2"/>
        <v>1046.6594326461013</v>
      </c>
      <c r="O25" s="7">
        <f t="shared" si="3"/>
        <v>1048.4942084942086</v>
      </c>
      <c r="P25" s="7">
        <f t="shared" si="4"/>
        <v>1048.3448806774443</v>
      </c>
      <c r="Q25" s="2" t="s">
        <v>15</v>
      </c>
      <c r="R25" s="2">
        <f t="shared" si="5"/>
        <v>64.39599999999999</v>
      </c>
      <c r="S25" s="2">
        <f t="shared" si="6"/>
        <v>67.31800000000001</v>
      </c>
      <c r="T25" s="7">
        <f t="shared" si="7"/>
        <v>1045.3754891608178</v>
      </c>
    </row>
    <row r="26" spans="1:20" ht="22.5" customHeight="1">
      <c r="A26" s="2" t="s">
        <v>131</v>
      </c>
      <c r="B26" s="2">
        <f>'Rb Oil  U'!B26+'Kh Oil U'!B26</f>
        <v>290.39</v>
      </c>
      <c r="C26" s="2">
        <f>'Rb Oil  U'!C26+'Kh Oil U'!C26</f>
        <v>250.74</v>
      </c>
      <c r="D26" s="2">
        <f>'Rb Oil  U'!D26+'Kh Oil U'!D26</f>
        <v>243.285</v>
      </c>
      <c r="E26" s="2">
        <f>'Rb Oil  U'!E26+'Kh Oil U'!E26</f>
        <v>223.38</v>
      </c>
      <c r="F26" s="2">
        <f>'Rb Oil  U'!F26+'Kh Oil U'!F26</f>
        <v>212.01999999999998</v>
      </c>
      <c r="G26" s="2">
        <f>'Rb Oil  U'!G26+'Kh Oil U'!G26</f>
        <v>179.82</v>
      </c>
      <c r="H26" s="2">
        <f>'Rb Oil  U'!H26+'Kh Oil U'!H26</f>
        <v>165.79000000000002</v>
      </c>
      <c r="I26" s="2">
        <f>'Rb Oil  U'!I26+'Kh Oil U'!I26</f>
        <v>170.25</v>
      </c>
      <c r="J26" s="2">
        <f>'Rb Oil  U'!J26+'Kh Oil U'!J26</f>
        <v>168.76</v>
      </c>
      <c r="K26" s="2">
        <f>'Rb Oil  U'!K26+'Kh Oil U'!K26</f>
        <v>141.48</v>
      </c>
      <c r="L26" s="7">
        <f t="shared" si="0"/>
        <v>619.23619959365</v>
      </c>
      <c r="M26" s="7">
        <f t="shared" si="1"/>
        <v>661.2028395947995</v>
      </c>
      <c r="N26" s="7">
        <f t="shared" si="2"/>
        <v>699.7965349281707</v>
      </c>
      <c r="O26" s="7">
        <f t="shared" si="3"/>
        <v>755.4839287313099</v>
      </c>
      <c r="P26" s="7">
        <f t="shared" si="4"/>
        <v>667.2955381567776</v>
      </c>
      <c r="Q26" s="2" t="s">
        <v>131</v>
      </c>
      <c r="R26" s="2">
        <f t="shared" si="5"/>
        <v>243.96300000000002</v>
      </c>
      <c r="S26" s="2">
        <f t="shared" si="6"/>
        <v>165.22</v>
      </c>
      <c r="T26" s="7">
        <f t="shared" si="7"/>
        <v>677.2338428368236</v>
      </c>
    </row>
    <row r="27" spans="1:20" ht="22.5" customHeight="1">
      <c r="A27" s="2" t="s">
        <v>18</v>
      </c>
      <c r="B27" s="2">
        <f>'Rb Oil  U'!B27+'Kh Oil U'!B27</f>
        <v>53.5</v>
      </c>
      <c r="C27" s="2">
        <f>'Rb Oil  U'!C27+'Kh Oil U'!C27</f>
        <v>50</v>
      </c>
      <c r="D27" s="2">
        <f>'Rb Oil  U'!D27+'Kh Oil U'!D27</f>
        <v>51.4</v>
      </c>
      <c r="E27" s="2">
        <f>'Rb Oil  U'!E27+'Kh Oil U'!E27</f>
        <v>48.1</v>
      </c>
      <c r="F27" s="2">
        <f>'Rb Oil  U'!F27+'Kh Oil U'!F27</f>
        <v>45.6</v>
      </c>
      <c r="G27" s="2">
        <f>'Rb Oil  U'!G27+'Kh Oil U'!G27</f>
        <v>71.5</v>
      </c>
      <c r="H27" s="2">
        <f>'Rb Oil  U'!H27+'Kh Oil U'!H27</f>
        <v>68</v>
      </c>
      <c r="I27" s="2">
        <f>'Rb Oil  U'!I27+'Kh Oil U'!I27</f>
        <v>69.4</v>
      </c>
      <c r="J27" s="2">
        <f>'Rb Oil  U'!J27+'Kh Oil U'!J27</f>
        <v>64.2</v>
      </c>
      <c r="K27" s="2">
        <f>'Rb Oil  U'!K27+'Kh Oil U'!K27</f>
        <v>57.7</v>
      </c>
      <c r="L27" s="7">
        <f t="shared" si="0"/>
        <v>1336.4485981308412</v>
      </c>
      <c r="M27" s="7">
        <f t="shared" si="1"/>
        <v>1360</v>
      </c>
      <c r="N27" s="7">
        <f t="shared" si="2"/>
        <v>1350.194552529183</v>
      </c>
      <c r="O27" s="7">
        <f t="shared" si="3"/>
        <v>1334.7193347193347</v>
      </c>
      <c r="P27" s="7">
        <f t="shared" si="4"/>
        <v>1265.3508771929824</v>
      </c>
      <c r="Q27" s="2" t="s">
        <v>18</v>
      </c>
      <c r="R27" s="2">
        <f t="shared" si="5"/>
        <v>49.72</v>
      </c>
      <c r="S27" s="2">
        <f t="shared" si="6"/>
        <v>66.16</v>
      </c>
      <c r="T27" s="7">
        <f t="shared" si="7"/>
        <v>1330.65164923572</v>
      </c>
    </row>
    <row r="28" spans="1:20" ht="22.5" customHeight="1">
      <c r="A28" s="2" t="s">
        <v>19</v>
      </c>
      <c r="B28" s="2">
        <f>'Rb Oil  U'!B28+'Kh Oil U'!B28</f>
        <v>5488.422</v>
      </c>
      <c r="C28" s="2">
        <f>'Rb Oil  U'!C28+'Kh Oil U'!C28</f>
        <v>4622.652</v>
      </c>
      <c r="D28" s="2">
        <f>'Rb Oil  U'!D28+'Kh Oil U'!D28</f>
        <v>4912.24</v>
      </c>
      <c r="E28" s="2">
        <f>'Rb Oil  U'!E28+'Kh Oil U'!E28</f>
        <v>5274.02</v>
      </c>
      <c r="F28" s="2">
        <f>'Rb Oil  U'!F28+'Kh Oil U'!F28</f>
        <v>4457.15</v>
      </c>
      <c r="G28" s="2">
        <f>'Rb Oil  U'!G28+'Kh Oil U'!G28</f>
        <v>6604.825000000001</v>
      </c>
      <c r="H28" s="2">
        <f>'Rb Oil  U'!H28+'Kh Oil U'!H28</f>
        <v>5744.503</v>
      </c>
      <c r="I28" s="2">
        <f>'Rb Oil  U'!I28+'Kh Oil U'!I28</f>
        <v>6364.601</v>
      </c>
      <c r="J28" s="2">
        <f>'Rb Oil  U'!J28+'Kh Oil U'!J28</f>
        <v>6033.762</v>
      </c>
      <c r="K28" s="2">
        <f>'Rb Oil  U'!K28+'Kh Oil U'!K28</f>
        <v>5314.34</v>
      </c>
      <c r="L28" s="7">
        <f t="shared" si="0"/>
        <v>1203.4105613598956</v>
      </c>
      <c r="M28" s="7">
        <f t="shared" si="1"/>
        <v>1242.685583946185</v>
      </c>
      <c r="N28" s="7">
        <f t="shared" si="2"/>
        <v>1295.6616533394133</v>
      </c>
      <c r="O28" s="7">
        <f t="shared" si="3"/>
        <v>1144.0536820110653</v>
      </c>
      <c r="P28" s="7">
        <f t="shared" si="4"/>
        <v>1192.3179610289087</v>
      </c>
      <c r="Q28" s="2" t="s">
        <v>19</v>
      </c>
      <c r="R28" s="2">
        <f t="shared" si="5"/>
        <v>4950.8968</v>
      </c>
      <c r="S28" s="2">
        <f t="shared" si="6"/>
        <v>6012.406199999999</v>
      </c>
      <c r="T28" s="7">
        <f t="shared" si="7"/>
        <v>1214.4074988596003</v>
      </c>
    </row>
    <row r="29" spans="1:20" ht="22.5" customHeight="1">
      <c r="A29" s="2" t="s">
        <v>55</v>
      </c>
      <c r="B29" s="2">
        <f>'Rb Oil  U'!B29+'Kh Oil U'!B29</f>
        <v>9.5</v>
      </c>
      <c r="C29" s="2">
        <f>'Rb Oil  U'!C29+'Kh Oil U'!C29</f>
        <v>9.29</v>
      </c>
      <c r="D29" s="2">
        <f>'Rb Oil  U'!D29+'Kh Oil U'!D29</f>
        <v>8.24</v>
      </c>
      <c r="E29" s="2">
        <f>'Rb Oil  U'!E29+'Kh Oil U'!E29</f>
        <v>7.95</v>
      </c>
      <c r="F29" s="2">
        <f>'Rb Oil  U'!F29+'Kh Oil U'!F29</f>
        <v>7.92</v>
      </c>
      <c r="G29" s="2">
        <f>'Rb Oil  U'!G29+'Kh Oil U'!G29</f>
        <v>7.9</v>
      </c>
      <c r="H29" s="2">
        <f>'Rb Oil  U'!H29+'Kh Oil U'!H29</f>
        <v>7.8100000000000005</v>
      </c>
      <c r="I29" s="2">
        <f>'Rb Oil  U'!I29+'Kh Oil U'!I29</f>
        <v>7.109999999999999</v>
      </c>
      <c r="J29" s="2">
        <f>'Rb Oil  U'!J29+'Kh Oil U'!J29</f>
        <v>7.05</v>
      </c>
      <c r="K29" s="2">
        <f>'Rb Oil  U'!K29+'Kh Oil U'!K29</f>
        <v>7.0600000000000005</v>
      </c>
      <c r="L29" s="7">
        <f t="shared" si="0"/>
        <v>831.578947368421</v>
      </c>
      <c r="M29" s="7">
        <f t="shared" si="1"/>
        <v>840.6889128094726</v>
      </c>
      <c r="N29" s="7">
        <f t="shared" si="2"/>
        <v>862.8640776699028</v>
      </c>
      <c r="O29" s="7">
        <f t="shared" si="3"/>
        <v>886.7924528301886</v>
      </c>
      <c r="P29" s="7">
        <f t="shared" si="4"/>
        <v>891.4141414141415</v>
      </c>
      <c r="Q29" s="2" t="s">
        <v>55</v>
      </c>
      <c r="R29" s="2">
        <f t="shared" si="5"/>
        <v>8.580000000000002</v>
      </c>
      <c r="S29" s="2">
        <f t="shared" si="6"/>
        <v>7.386</v>
      </c>
      <c r="T29" s="7">
        <f t="shared" si="7"/>
        <v>860.8391608391606</v>
      </c>
    </row>
    <row r="30" spans="1:20" ht="22.5" customHeight="1">
      <c r="A30" s="2" t="s">
        <v>20</v>
      </c>
      <c r="B30" s="2">
        <f>'Rb Oil  U'!B30+'Kh Oil U'!B30</f>
        <v>449.35</v>
      </c>
      <c r="C30" s="2">
        <f>'Rb Oil  U'!C30+'Kh Oil U'!C30</f>
        <v>449.1700000000001</v>
      </c>
      <c r="D30" s="2">
        <f>'Rb Oil  U'!D30+'Kh Oil U'!D30</f>
        <v>388.53</v>
      </c>
      <c r="E30" s="2">
        <f>'Rb Oil  U'!E30+'Kh Oil U'!E30</f>
        <v>408.17</v>
      </c>
      <c r="F30" s="2">
        <f>'Rb Oil  U'!F30+'Kh Oil U'!F30</f>
        <v>415</v>
      </c>
      <c r="G30" s="2">
        <f>'Rb Oil  U'!G30+'Kh Oil U'!G30</f>
        <v>933.06</v>
      </c>
      <c r="H30" s="2">
        <f>'Rb Oil  U'!H30+'Kh Oil U'!H30</f>
        <v>1113.71</v>
      </c>
      <c r="I30" s="2">
        <f>'Rb Oil  U'!I30+'Kh Oil U'!I30</f>
        <v>816.9179999999999</v>
      </c>
      <c r="J30" s="2">
        <f>'Rb Oil  U'!J30+'Kh Oil U'!J30</f>
        <v>964.23</v>
      </c>
      <c r="K30" s="2">
        <f>'Rb Oil  U'!K30+'Kh Oil U'!K30</f>
        <v>985.3399999999999</v>
      </c>
      <c r="L30" s="7">
        <f t="shared" si="0"/>
        <v>2076.466006453766</v>
      </c>
      <c r="M30" s="7">
        <f t="shared" si="1"/>
        <v>2479.48438230514</v>
      </c>
      <c r="N30" s="7">
        <f t="shared" si="2"/>
        <v>2102.586672843796</v>
      </c>
      <c r="O30" s="7">
        <f t="shared" si="3"/>
        <v>2362.324521645393</v>
      </c>
      <c r="P30" s="7">
        <f t="shared" si="4"/>
        <v>2374.313253012048</v>
      </c>
      <c r="Q30" s="2" t="s">
        <v>20</v>
      </c>
      <c r="R30" s="2">
        <f t="shared" si="5"/>
        <v>422.04400000000004</v>
      </c>
      <c r="S30" s="2">
        <f t="shared" si="6"/>
        <v>962.6515999999999</v>
      </c>
      <c r="T30" s="7">
        <f t="shared" si="7"/>
        <v>2280.9271071262706</v>
      </c>
    </row>
    <row r="31" spans="1:20" ht="22.5" customHeight="1">
      <c r="A31" s="2" t="s">
        <v>175</v>
      </c>
      <c r="B31" s="2">
        <f>'Rb Oil  U'!B31+'Kh Oil U'!B31</f>
        <v>493.18999999999994</v>
      </c>
      <c r="C31" s="2">
        <f>'Rb Oil  U'!C31+'Kh Oil U'!C31</f>
        <v>444.86</v>
      </c>
      <c r="D31" s="2">
        <f>'Rb Oil  U'!D31+'Kh Oil U'!D31</f>
        <v>505.5</v>
      </c>
      <c r="E31" s="2">
        <f>'Rb Oil  U'!E31+'Kh Oil U'!E31</f>
        <v>387.92999999999995</v>
      </c>
      <c r="F31" s="2">
        <f>'Rb Oil  U'!F31+'Kh Oil U'!F31</f>
        <v>496</v>
      </c>
      <c r="G31" s="2">
        <f>'Rb Oil  U'!G31+'Kh Oil U'!G31</f>
        <v>661.5999999999999</v>
      </c>
      <c r="H31" s="2">
        <f>'Rb Oil  U'!H31+'Kh Oil U'!H31</f>
        <v>540.94</v>
      </c>
      <c r="I31" s="2">
        <f>'Rb Oil  U'!I31+'Kh Oil U'!I31</f>
        <v>722.78</v>
      </c>
      <c r="J31" s="2">
        <f>'Rb Oil  U'!J31+'Kh Oil U'!J31</f>
        <v>471.36999999999995</v>
      </c>
      <c r="K31" s="2">
        <f>'Rb Oil  U'!K31+'Kh Oil U'!K31</f>
        <v>630</v>
      </c>
      <c r="L31" s="7">
        <f>G31/B31*1000</f>
        <v>1341.4708327419453</v>
      </c>
      <c r="M31" s="7">
        <f>H31/C31*1000</f>
        <v>1215.9780605134201</v>
      </c>
      <c r="N31" s="7">
        <f>I31/D31*1000</f>
        <v>1429.8318496538081</v>
      </c>
      <c r="O31" s="7">
        <f>J31/E31*1000</f>
        <v>1215.0903513520482</v>
      </c>
      <c r="P31" s="7">
        <f>K31/F31*1000</f>
        <v>1270.1612903225807</v>
      </c>
      <c r="Q31" s="2" t="s">
        <v>175</v>
      </c>
      <c r="R31" s="2">
        <f t="shared" si="5"/>
        <v>465.496</v>
      </c>
      <c r="S31" s="2">
        <f t="shared" si="6"/>
        <v>605.338</v>
      </c>
      <c r="T31" s="7">
        <f t="shared" si="7"/>
        <v>1300.4150411603964</v>
      </c>
    </row>
    <row r="32" spans="1:20" ht="22.5" customHeight="1">
      <c r="A32" s="2" t="s">
        <v>56</v>
      </c>
      <c r="B32" s="2">
        <f>'Rb Oil  U'!B32+'Kh Oil U'!B32</f>
        <v>4.645999999999999</v>
      </c>
      <c r="C32" s="2">
        <f>'Rb Oil  U'!C32+'Kh Oil U'!C32</f>
        <v>4.66</v>
      </c>
      <c r="D32" s="2">
        <f>'Rb Oil  U'!D32+'Kh Oil U'!D32</f>
        <v>4.8100000000000005</v>
      </c>
      <c r="E32" s="2">
        <f>'Rb Oil  U'!E32+'Kh Oil U'!E32</f>
        <v>6.050000000000001</v>
      </c>
      <c r="F32" s="2">
        <f>'Rb Oil  U'!F32+'Kh Oil U'!F32</f>
        <v>8.9</v>
      </c>
      <c r="G32" s="2">
        <f>'Rb Oil  U'!G32+'Kh Oil U'!G32</f>
        <v>3.4000000000000004</v>
      </c>
      <c r="H32" s="2">
        <f>'Rb Oil  U'!H32+'Kh Oil U'!H32</f>
        <v>3.5</v>
      </c>
      <c r="I32" s="2">
        <f>'Rb Oil  U'!I32+'Kh Oil U'!I32</f>
        <v>2.432</v>
      </c>
      <c r="J32" s="2">
        <f>'Rb Oil  U'!J32+'Kh Oil U'!J32</f>
        <v>4.59</v>
      </c>
      <c r="K32" s="2">
        <f>'Rb Oil  U'!K32+'Kh Oil U'!K32</f>
        <v>7.0600000000000005</v>
      </c>
      <c r="L32" s="7">
        <f t="shared" si="0"/>
        <v>731.8123116659494</v>
      </c>
      <c r="M32" s="7">
        <f t="shared" si="1"/>
        <v>751.0729613733905</v>
      </c>
      <c r="N32" s="7">
        <f t="shared" si="2"/>
        <v>505.61330561330556</v>
      </c>
      <c r="O32" s="7">
        <f t="shared" si="3"/>
        <v>758.6776859504131</v>
      </c>
      <c r="P32" s="7">
        <f t="shared" si="4"/>
        <v>793.2584269662921</v>
      </c>
      <c r="Q32" s="2" t="s">
        <v>56</v>
      </c>
      <c r="R32" s="2">
        <f t="shared" si="5"/>
        <v>5.8132</v>
      </c>
      <c r="S32" s="2">
        <f t="shared" si="6"/>
        <v>4.1964</v>
      </c>
      <c r="T32" s="7">
        <f t="shared" si="7"/>
        <v>721.874354916397</v>
      </c>
    </row>
    <row r="33" spans="1:20" ht="22.5" customHeight="1">
      <c r="A33" s="2" t="s">
        <v>23</v>
      </c>
      <c r="B33" s="2">
        <f>'Rb Oil  U'!B33+'Kh Oil U'!B33</f>
        <v>1105</v>
      </c>
      <c r="C33" s="2">
        <f>'Rb Oil  U'!C33+'Kh Oil U'!C33</f>
        <v>1129</v>
      </c>
      <c r="D33" s="2">
        <f>'Rb Oil  U'!D33+'Kh Oil U'!D33</f>
        <v>1147</v>
      </c>
      <c r="E33" s="2">
        <f>'Rb Oil  U'!E33+'Kh Oil U'!E33</f>
        <v>1106</v>
      </c>
      <c r="F33" s="2">
        <f>'Rb Oil  U'!F33+'Kh Oil U'!F33</f>
        <v>1127</v>
      </c>
      <c r="G33" s="2">
        <f>'Rb Oil  U'!G33+'Kh Oil U'!G33</f>
        <v>919.445</v>
      </c>
      <c r="H33" s="2">
        <f>'Rb Oil  U'!H33+'Kh Oil U'!H33</f>
        <v>935</v>
      </c>
      <c r="I33" s="2">
        <f>'Rb Oil  U'!I33+'Kh Oil U'!I33</f>
        <v>1030.5</v>
      </c>
      <c r="J33" s="2">
        <f>'Rb Oil  U'!J33+'Kh Oil U'!J33</f>
        <v>895.806</v>
      </c>
      <c r="K33" s="2">
        <f>'Rb Oil  U'!K33+'Kh Oil U'!K33</f>
        <v>787.18</v>
      </c>
      <c r="L33" s="7">
        <f t="shared" si="0"/>
        <v>832.0769230769232</v>
      </c>
      <c r="M33" s="7">
        <f t="shared" si="1"/>
        <v>828.1665190434012</v>
      </c>
      <c r="N33" s="7">
        <f t="shared" si="2"/>
        <v>898.4306887532694</v>
      </c>
      <c r="O33" s="7">
        <f t="shared" si="3"/>
        <v>809.9511754068717</v>
      </c>
      <c r="P33" s="7">
        <f t="shared" si="4"/>
        <v>698.4738243123336</v>
      </c>
      <c r="Q33" s="2" t="s">
        <v>23</v>
      </c>
      <c r="R33" s="2">
        <f t="shared" si="5"/>
        <v>1122.8</v>
      </c>
      <c r="S33" s="2">
        <f t="shared" si="6"/>
        <v>913.5862000000001</v>
      </c>
      <c r="T33" s="7">
        <f t="shared" si="7"/>
        <v>813.6677947987176</v>
      </c>
    </row>
    <row r="34" spans="1:20" ht="22.5" customHeight="1">
      <c r="A34" s="2" t="s">
        <v>99</v>
      </c>
      <c r="B34" s="2">
        <f>'Rb Oil  U'!B34+'Kh Oil U'!B34</f>
        <v>27.165</v>
      </c>
      <c r="C34" s="2">
        <f>'Rb Oil  U'!C34+'Kh Oil U'!C34</f>
        <v>30</v>
      </c>
      <c r="D34" s="2">
        <f>'Rb Oil  U'!D34+'Kh Oil U'!D34</f>
        <v>32.17999999999999</v>
      </c>
      <c r="E34" s="2">
        <f>'Rb Oil  U'!E34+'Kh Oil U'!E34</f>
        <v>31.84</v>
      </c>
      <c r="F34" s="2">
        <f>'Rb Oil  U'!F34+'Kh Oil U'!F34</f>
        <v>31.58</v>
      </c>
      <c r="G34" s="2">
        <f>'Rb Oil  U'!G34+'Kh Oil U'!G34</f>
        <v>27.5</v>
      </c>
      <c r="H34" s="2">
        <f>'Rb Oil  U'!H34+'Kh Oil U'!H34</f>
        <v>32.457</v>
      </c>
      <c r="I34" s="2">
        <f>'Rb Oil  U'!I34+'Kh Oil U'!I34</f>
        <v>39.730000000000004</v>
      </c>
      <c r="J34" s="2">
        <f>'Rb Oil  U'!J34+'Kh Oil U'!J34</f>
        <v>34.07</v>
      </c>
      <c r="K34" s="2">
        <f>'Rb Oil  U'!K34+'Kh Oil U'!K34</f>
        <v>29.62</v>
      </c>
      <c r="L34" s="7">
        <f t="shared" si="0"/>
        <v>1012.3320449107307</v>
      </c>
      <c r="M34" s="7">
        <f t="shared" si="1"/>
        <v>1081.9</v>
      </c>
      <c r="N34" s="7">
        <f t="shared" si="2"/>
        <v>1234.617775015538</v>
      </c>
      <c r="O34" s="7">
        <f t="shared" si="3"/>
        <v>1070.0376884422112</v>
      </c>
      <c r="P34" s="7">
        <f t="shared" si="4"/>
        <v>937.9354021532616</v>
      </c>
      <c r="Q34" s="2" t="s">
        <v>99</v>
      </c>
      <c r="R34" s="2">
        <f t="shared" si="5"/>
        <v>30.552999999999997</v>
      </c>
      <c r="S34" s="2">
        <f t="shared" si="6"/>
        <v>32.6754</v>
      </c>
      <c r="T34" s="7">
        <f t="shared" si="7"/>
        <v>1069.466173534514</v>
      </c>
    </row>
    <row r="35" spans="1:20" ht="22.5" customHeight="1">
      <c r="A35" s="2" t="s">
        <v>24</v>
      </c>
      <c r="B35" s="2">
        <f>'Rb Oil  U'!B35+'Kh Oil U'!B35</f>
        <v>671.622</v>
      </c>
      <c r="C35" s="2">
        <f>'Rb Oil  U'!C35+'Kh Oil U'!C35</f>
        <v>676.115</v>
      </c>
      <c r="D35" s="2">
        <f>'Rb Oil  U'!D35+'Kh Oil U'!D35</f>
        <v>732.0799999999999</v>
      </c>
      <c r="E35" s="2">
        <f>'Rb Oil  U'!E35+'Kh Oil U'!E35</f>
        <v>770.292</v>
      </c>
      <c r="F35" s="2">
        <f>'Rb Oil  U'!F35+'Kh Oil U'!F35</f>
        <v>776.4399999999999</v>
      </c>
      <c r="G35" s="2">
        <f>'Rb Oil  U'!G35+'Kh Oil U'!G35</f>
        <v>703.5500000000001</v>
      </c>
      <c r="H35" s="2">
        <f>'Rb Oil  U'!H35+'Kh Oil U'!H35</f>
        <v>672.355</v>
      </c>
      <c r="I35" s="2">
        <f>'Rb Oil  U'!I35+'Kh Oil U'!I35</f>
        <v>850.68</v>
      </c>
      <c r="J35" s="2">
        <f>'Rb Oil  U'!J35+'Kh Oil U'!J35</f>
        <v>909.863</v>
      </c>
      <c r="K35" s="2">
        <f>'Rb Oil  U'!K35+'Kh Oil U'!K35</f>
        <v>901.3599999999999</v>
      </c>
      <c r="L35" s="7">
        <f t="shared" si="0"/>
        <v>1047.538645249858</v>
      </c>
      <c r="M35" s="7">
        <f t="shared" si="1"/>
        <v>994.4388158819137</v>
      </c>
      <c r="N35" s="7">
        <f t="shared" si="2"/>
        <v>1162.0041525516338</v>
      </c>
      <c r="O35" s="7">
        <f t="shared" si="3"/>
        <v>1181.1923270655805</v>
      </c>
      <c r="P35" s="7">
        <f t="shared" si="4"/>
        <v>1160.8881562000927</v>
      </c>
      <c r="Q35" s="2" t="s">
        <v>24</v>
      </c>
      <c r="R35" s="2">
        <f t="shared" si="5"/>
        <v>725.3098</v>
      </c>
      <c r="S35" s="2">
        <f t="shared" si="6"/>
        <v>807.5616</v>
      </c>
      <c r="T35" s="7">
        <f t="shared" si="7"/>
        <v>1113.402300644497</v>
      </c>
    </row>
    <row r="36" spans="1:20" ht="22.5" customHeight="1">
      <c r="A36" s="2" t="s">
        <v>170</v>
      </c>
      <c r="B36" s="2">
        <f>'Rb Oil  U'!B36+'Kh Oil U'!B36</f>
        <v>0</v>
      </c>
      <c r="C36" s="2">
        <f>'Rb Oil  U'!C36+'Kh Oil U'!C36</f>
        <v>0</v>
      </c>
      <c r="D36" s="2">
        <f>'Rb Oil  U'!D36+'Kh Oil U'!D36</f>
        <v>0</v>
      </c>
      <c r="E36" s="2">
        <f>'Rb Oil  U'!E36+'Kh Oil U'!E36</f>
        <v>0.039</v>
      </c>
      <c r="F36" s="2">
        <f>'Rb Oil  U'!F36+'Kh Oil U'!F36</f>
        <v>0.012</v>
      </c>
      <c r="G36" s="2">
        <f>'Rb Oil  U'!G36+'Kh Oil U'!G36</f>
        <v>0</v>
      </c>
      <c r="H36" s="2">
        <f>'Rb Oil  U'!H36+'Kh Oil U'!H36</f>
        <v>0</v>
      </c>
      <c r="I36" s="2">
        <f>'Rb Oil  U'!I36+'Kh Oil U'!I36</f>
        <v>0</v>
      </c>
      <c r="J36" s="2">
        <f>'Rb Oil  U'!J36+'Kh Oil U'!J36</f>
        <v>0.013000000000000001</v>
      </c>
      <c r="K36" s="2">
        <f>'Rb Oil  U'!K36+'Kh Oil U'!K36</f>
        <v>0.01</v>
      </c>
      <c r="L36" s="7"/>
      <c r="M36" s="7"/>
      <c r="N36" s="7"/>
      <c r="O36" s="7">
        <f t="shared" si="3"/>
        <v>333.33333333333337</v>
      </c>
      <c r="P36" s="7">
        <f t="shared" si="4"/>
        <v>833.3333333333334</v>
      </c>
      <c r="Q36" s="2" t="s">
        <v>170</v>
      </c>
      <c r="R36" s="2">
        <f t="shared" si="5"/>
        <v>0.0102</v>
      </c>
      <c r="S36" s="2">
        <f t="shared" si="6"/>
        <v>0.0046</v>
      </c>
      <c r="T36" s="7">
        <f t="shared" si="7"/>
        <v>450.9803921568627</v>
      </c>
    </row>
    <row r="37" spans="1:20" ht="22.5" customHeight="1">
      <c r="A37" s="2" t="s">
        <v>57</v>
      </c>
      <c r="B37" s="2">
        <f>'Kh Oil U'!B37</f>
        <v>0.08</v>
      </c>
      <c r="C37" s="2">
        <f>'Kh Oil U'!C37</f>
        <v>0.17900000000000002</v>
      </c>
      <c r="D37" s="2">
        <f>'Kh Oil U'!D37</f>
        <v>0.139</v>
      </c>
      <c r="E37" s="2">
        <f>'Kh Oil U'!E37</f>
        <v>0.18000000000000002</v>
      </c>
      <c r="F37" s="2">
        <f>'Kh Oil U'!F37</f>
        <v>0.14</v>
      </c>
      <c r="G37" s="2">
        <f>'Kh Oil U'!G37</f>
        <v>0.06</v>
      </c>
      <c r="H37" s="2">
        <f>'Kh Oil U'!H37</f>
        <v>0.12</v>
      </c>
      <c r="I37" s="2">
        <f>'Kh Oil U'!I37</f>
        <v>0.084</v>
      </c>
      <c r="J37" s="2">
        <f>'Kh Oil U'!J37</f>
        <v>0.12</v>
      </c>
      <c r="K37" s="2">
        <f>'Kh Oil U'!K37</f>
        <v>0.08</v>
      </c>
      <c r="L37" s="7">
        <f t="shared" si="0"/>
        <v>750</v>
      </c>
      <c r="M37" s="7">
        <f t="shared" si="1"/>
        <v>670.3910614525138</v>
      </c>
      <c r="N37" s="7">
        <f t="shared" si="2"/>
        <v>604.31654676259</v>
      </c>
      <c r="O37" s="7">
        <f t="shared" si="3"/>
        <v>666.6666666666665</v>
      </c>
      <c r="P37" s="7">
        <f t="shared" si="4"/>
        <v>571.4285714285714</v>
      </c>
      <c r="Q37" s="2" t="s">
        <v>57</v>
      </c>
      <c r="R37" s="2">
        <f t="shared" si="5"/>
        <v>0.1436</v>
      </c>
      <c r="S37" s="2">
        <f t="shared" si="6"/>
        <v>0.09280000000000001</v>
      </c>
      <c r="T37" s="7">
        <f t="shared" si="7"/>
        <v>646.2395543175487</v>
      </c>
    </row>
    <row r="38" spans="1:20" ht="22.5" customHeight="1">
      <c r="A38" s="2" t="s">
        <v>58</v>
      </c>
      <c r="B38" s="2">
        <f>'Rb Oil  U'!B37</f>
        <v>1</v>
      </c>
      <c r="C38" s="2">
        <f>'Rb Oil  U'!C37</f>
        <v>3.95</v>
      </c>
      <c r="D38" s="2">
        <f>'Rb Oil  U'!D37</f>
        <v>6.8</v>
      </c>
      <c r="E38" s="2">
        <f>'Rb Oil  U'!E37</f>
        <v>0</v>
      </c>
      <c r="F38" s="2">
        <f>'Rb Oil  U'!F37</f>
        <v>0</v>
      </c>
      <c r="G38" s="2">
        <f>'Rb Oil  U'!G37</f>
        <v>1.3</v>
      </c>
      <c r="H38" s="2">
        <f>'Rb Oil  U'!H37</f>
        <v>4.94</v>
      </c>
      <c r="I38" s="2">
        <f>'Rb Oil  U'!I37</f>
        <v>8.6</v>
      </c>
      <c r="J38" s="2">
        <f>'Rb Oil  U'!J37</f>
        <v>0</v>
      </c>
      <c r="K38" s="2">
        <f>'Rb Oil  U'!K37</f>
        <v>0</v>
      </c>
      <c r="L38" s="7">
        <f t="shared" si="0"/>
        <v>1300</v>
      </c>
      <c r="M38" s="7">
        <f t="shared" si="1"/>
        <v>1250.632911392405</v>
      </c>
      <c r="N38" s="7">
        <f t="shared" si="2"/>
        <v>1264.7058823529412</v>
      </c>
      <c r="O38" s="7"/>
      <c r="P38" s="7"/>
      <c r="Q38" s="2" t="s">
        <v>58</v>
      </c>
      <c r="R38" s="2">
        <f t="shared" si="5"/>
        <v>2.35</v>
      </c>
      <c r="S38" s="2">
        <f t="shared" si="6"/>
        <v>2.968</v>
      </c>
      <c r="T38" s="7">
        <f t="shared" si="7"/>
        <v>1262.9787234042553</v>
      </c>
    </row>
    <row r="39" spans="1:20" ht="22.5" customHeight="1">
      <c r="A39" s="2" t="s">
        <v>42</v>
      </c>
      <c r="B39" s="2">
        <f>'Rb Oil  U'!B38+'Kh Oil U'!B38</f>
        <v>0.5469999999999999</v>
      </c>
      <c r="C39" s="2">
        <f>'Rb Oil  U'!C38+'Kh Oil U'!C38</f>
        <v>0.45699999999999996</v>
      </c>
      <c r="D39" s="2">
        <f>'Rb Oil  U'!D38+'Kh Oil U'!D38</f>
        <v>0.48</v>
      </c>
      <c r="E39" s="2">
        <f>'Rb Oil  U'!E38+'Kh Oil U'!E38</f>
        <v>0.54</v>
      </c>
      <c r="F39" s="2">
        <f>'Rb Oil  U'!F38+'Kh Oil U'!F38</f>
        <v>0.5</v>
      </c>
      <c r="G39" s="2">
        <f>'Rb Oil  U'!G38+'Kh Oil U'!G38</f>
        <v>0.9209999999999999</v>
      </c>
      <c r="H39" s="2">
        <f>'Rb Oil  U'!H38+'Kh Oil U'!H38</f>
        <v>0.555</v>
      </c>
      <c r="I39" s="2">
        <f>'Rb Oil  U'!I38+'Kh Oil U'!I38</f>
        <v>0.9069999999999999</v>
      </c>
      <c r="J39" s="2">
        <f>'Rb Oil  U'!J38+'Kh Oil U'!J38</f>
        <v>1.03</v>
      </c>
      <c r="K39" s="2">
        <f>'Rb Oil  U'!K38+'Kh Oil U'!K38</f>
        <v>1.1400000000000001</v>
      </c>
      <c r="L39" s="7">
        <f t="shared" si="0"/>
        <v>1683.7294332723948</v>
      </c>
      <c r="M39" s="7">
        <f t="shared" si="1"/>
        <v>1214.442013129103</v>
      </c>
      <c r="N39" s="7">
        <f t="shared" si="2"/>
        <v>1889.5833333333333</v>
      </c>
      <c r="O39" s="7">
        <f t="shared" si="3"/>
        <v>1907.4074074074074</v>
      </c>
      <c r="P39" s="7">
        <f t="shared" si="4"/>
        <v>2280.0000000000005</v>
      </c>
      <c r="Q39" s="94" t="s">
        <v>42</v>
      </c>
      <c r="R39" s="2">
        <f t="shared" si="5"/>
        <v>0.5048</v>
      </c>
      <c r="S39" s="2">
        <f t="shared" si="6"/>
        <v>0.9106000000000002</v>
      </c>
      <c r="T39" s="7">
        <f t="shared" si="7"/>
        <v>1803.882725832013</v>
      </c>
    </row>
    <row r="40" spans="1:20" ht="22.5" customHeight="1">
      <c r="A40" s="2" t="s">
        <v>47</v>
      </c>
      <c r="B40" s="2">
        <f>'Rb Oil  U'!B39+'Kh Oil U'!B39</f>
        <v>27224.290999999997</v>
      </c>
      <c r="C40" s="2">
        <f>'Rb Oil  U'!C39+'Kh Oil U'!C39</f>
        <v>26308.076967741938</v>
      </c>
      <c r="D40" s="2">
        <f>'Rb Oil  U'!D39+'Kh Oil U'!D39</f>
        <v>26484.399</v>
      </c>
      <c r="E40" s="2">
        <f>'Rb Oil  U'!E39+'Kh Oil U'!E39</f>
        <v>28050.218</v>
      </c>
      <c r="F40" s="2">
        <f>'Rb Oil  U'!F39+'Kh Oil U'!F39</f>
        <v>25596.242000000002</v>
      </c>
      <c r="G40" s="2">
        <f>'Rb Oil  U'!G39+'Kh Oil U'!G39</f>
        <v>32477.256</v>
      </c>
      <c r="H40" s="2">
        <f>'Rb Oil  U'!H39+'Kh Oil U'!H39</f>
        <v>29798.6257</v>
      </c>
      <c r="I40" s="2">
        <f>'Rb Oil  U'!I39+'Kh Oil U'!I39</f>
        <v>30939.764499999997</v>
      </c>
      <c r="J40" s="2">
        <f>'Rb Oil  U'!J39+'Kh Oil U'!J39</f>
        <v>32749.404770454545</v>
      </c>
      <c r="K40" s="2">
        <f>'Rb Oil  U'!K39+'Kh Oil U'!K39</f>
        <v>27510.829999999998</v>
      </c>
      <c r="L40" s="7">
        <f t="shared" si="0"/>
        <v>1192.9513977058211</v>
      </c>
      <c r="M40" s="7">
        <f t="shared" si="1"/>
        <v>1132.6797369696785</v>
      </c>
      <c r="N40" s="7">
        <f t="shared" si="2"/>
        <v>1168.2260375249593</v>
      </c>
      <c r="O40" s="7">
        <f t="shared" si="3"/>
        <v>1167.5276381258263</v>
      </c>
      <c r="P40" s="7">
        <f t="shared" si="4"/>
        <v>1074.799574093728</v>
      </c>
      <c r="Q40" s="2" t="s">
        <v>47</v>
      </c>
      <c r="R40" s="2">
        <f t="shared" si="5"/>
        <v>26732.645393548388</v>
      </c>
      <c r="S40" s="2">
        <f t="shared" si="6"/>
        <v>30695.176194090902</v>
      </c>
      <c r="T40" s="7">
        <f t="shared" si="7"/>
        <v>1148.2281585756875</v>
      </c>
    </row>
    <row r="41" spans="1:18" ht="15.75">
      <c r="A41" s="93"/>
      <c r="R41" s="49">
        <v>47</v>
      </c>
    </row>
    <row r="42" ht="18">
      <c r="A42" s="28"/>
    </row>
    <row r="43" spans="2:11" ht="15">
      <c r="B43" s="19">
        <f aca="true" t="shared" si="8" ref="B43:K43">SUM(B7:B39)</f>
        <v>27224.255999999998</v>
      </c>
      <c r="C43" s="19">
        <f t="shared" si="8"/>
        <v>26308.058967741938</v>
      </c>
      <c r="D43" s="19">
        <f t="shared" si="8"/>
        <v>26484.399</v>
      </c>
      <c r="E43" s="19">
        <f t="shared" si="8"/>
        <v>28050.198</v>
      </c>
      <c r="F43" s="19">
        <f t="shared" si="8"/>
        <v>25596.242</v>
      </c>
      <c r="G43" s="19">
        <f t="shared" si="8"/>
        <v>32477.255999999998</v>
      </c>
      <c r="H43" s="19">
        <f>SUM(H7:H39)</f>
        <v>29798.601699999996</v>
      </c>
      <c r="I43" s="19">
        <f t="shared" si="8"/>
        <v>30939.7645</v>
      </c>
      <c r="J43" s="19">
        <f t="shared" si="8"/>
        <v>32749.384770454533</v>
      </c>
      <c r="K43" s="19">
        <f t="shared" si="8"/>
        <v>27510.830000000005</v>
      </c>
    </row>
    <row r="44" spans="2:11" ht="15">
      <c r="B44" s="19">
        <f>B43-B40</f>
        <v>-0.03499999999985448</v>
      </c>
      <c r="C44" s="19">
        <f>C43-C40</f>
        <v>-0.018000000000029104</v>
      </c>
      <c r="D44" s="19">
        <f>D43-D40</f>
        <v>0</v>
      </c>
      <c r="E44" s="19">
        <f>E43-E40</f>
        <v>-0.020000000000436557</v>
      </c>
      <c r="F44" s="19">
        <f aca="true" t="shared" si="9" ref="F44:K44">F43-F40</f>
        <v>0</v>
      </c>
      <c r="G44" s="19">
        <f t="shared" si="9"/>
        <v>0</v>
      </c>
      <c r="H44" s="19">
        <f t="shared" si="9"/>
        <v>-0.024000000004889444</v>
      </c>
      <c r="I44" s="19">
        <f t="shared" si="9"/>
        <v>0</v>
      </c>
      <c r="J44" s="19">
        <f t="shared" si="9"/>
        <v>-0.020000000011350494</v>
      </c>
      <c r="K44" s="19">
        <f t="shared" si="9"/>
        <v>0</v>
      </c>
    </row>
  </sheetData>
  <sheetProtection/>
  <mergeCells count="8">
    <mergeCell ref="B5:F5"/>
    <mergeCell ref="Q1:T1"/>
    <mergeCell ref="Q2:T2"/>
    <mergeCell ref="Q4:Q5"/>
    <mergeCell ref="A4:M4"/>
    <mergeCell ref="A5:A6"/>
    <mergeCell ref="L5:P5"/>
    <mergeCell ref="G5:K5"/>
  </mergeCells>
  <printOptions horizontalCentered="1" verticalCentered="1"/>
  <pageMargins left="0.2362204724409449" right="0.2362204724409449" top="0.2362204724409449" bottom="0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80" zoomScaleNormal="60" zoomScaleSheetLayoutView="80" zoomScalePageLayoutView="0" workbookViewId="0" topLeftCell="A1">
      <pane xSplit="1" ySplit="6" topLeftCell="J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16" sqref="R15:R16"/>
    </sheetView>
  </sheetViews>
  <sheetFormatPr defaultColWidth="9.140625" defaultRowHeight="12.75"/>
  <cols>
    <col min="1" max="1" width="25.28125" style="62" customWidth="1"/>
    <col min="2" max="5" width="12.57421875" style="62" customWidth="1"/>
    <col min="6" max="6" width="13.28125" style="62" customWidth="1"/>
    <col min="7" max="14" width="12.57421875" style="62" customWidth="1"/>
    <col min="15" max="15" width="12.7109375" style="62" bestFit="1" customWidth="1"/>
    <col min="16" max="16" width="13.8515625" style="62" customWidth="1"/>
    <col min="17" max="17" width="28.8515625" style="62" customWidth="1"/>
    <col min="18" max="18" width="18.57421875" style="62" customWidth="1"/>
    <col min="19" max="19" width="19.28125" style="62" customWidth="1"/>
    <col min="20" max="20" width="18.8515625" style="62" customWidth="1"/>
    <col min="21" max="16384" width="9.140625" style="62" customWidth="1"/>
  </cols>
  <sheetData>
    <row r="1" spans="17:20" ht="18">
      <c r="Q1" s="235" t="s">
        <v>159</v>
      </c>
      <c r="R1" s="235"/>
      <c r="S1" s="235"/>
      <c r="T1" s="235"/>
    </row>
    <row r="2" spans="17:20" ht="18">
      <c r="Q2" s="205" t="s">
        <v>182</v>
      </c>
      <c r="R2" s="205"/>
      <c r="S2" s="205"/>
      <c r="T2" s="205"/>
    </row>
    <row r="3" spans="1:20" ht="12" customHeight="1">
      <c r="A3" s="241" t="s">
        <v>123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87"/>
      <c r="Q3" s="91"/>
      <c r="R3" s="91"/>
      <c r="S3" s="91"/>
      <c r="T3" s="91"/>
    </row>
    <row r="4" spans="1:20" ht="21" customHeight="1">
      <c r="A4" s="242" t="s">
        <v>124</v>
      </c>
      <c r="B4" s="189" t="s">
        <v>85</v>
      </c>
      <c r="C4" s="190"/>
      <c r="D4" s="190"/>
      <c r="E4" s="190"/>
      <c r="F4" s="191"/>
      <c r="G4" s="189" t="s">
        <v>86</v>
      </c>
      <c r="H4" s="190"/>
      <c r="I4" s="190"/>
      <c r="J4" s="190"/>
      <c r="K4" s="191"/>
      <c r="L4" s="189" t="s">
        <v>83</v>
      </c>
      <c r="M4" s="190"/>
      <c r="N4" s="190"/>
      <c r="O4" s="190"/>
      <c r="P4" s="191"/>
      <c r="Q4" s="214" t="s">
        <v>160</v>
      </c>
      <c r="R4" s="106" t="s">
        <v>135</v>
      </c>
      <c r="S4" s="106" t="s">
        <v>136</v>
      </c>
      <c r="T4" s="106" t="s">
        <v>137</v>
      </c>
    </row>
    <row r="5" spans="1:20" s="66" customFormat="1" ht="23.25" customHeight="1">
      <c r="A5" s="242"/>
      <c r="B5" s="65" t="s">
        <v>100</v>
      </c>
      <c r="C5" s="65" t="s">
        <v>112</v>
      </c>
      <c r="D5" s="65" t="s">
        <v>132</v>
      </c>
      <c r="E5" s="65" t="s">
        <v>133</v>
      </c>
      <c r="F5" s="65" t="s">
        <v>173</v>
      </c>
      <c r="G5" s="65" t="s">
        <v>100</v>
      </c>
      <c r="H5" s="65" t="s">
        <v>112</v>
      </c>
      <c r="I5" s="65" t="s">
        <v>132</v>
      </c>
      <c r="J5" s="65" t="s">
        <v>133</v>
      </c>
      <c r="K5" s="65" t="s">
        <v>173</v>
      </c>
      <c r="L5" s="65" t="s">
        <v>100</v>
      </c>
      <c r="M5" s="65" t="s">
        <v>112</v>
      </c>
      <c r="N5" s="65" t="s">
        <v>132</v>
      </c>
      <c r="O5" s="65" t="s">
        <v>133</v>
      </c>
      <c r="P5" s="65" t="s">
        <v>173</v>
      </c>
      <c r="Q5" s="214"/>
      <c r="R5" s="106" t="s">
        <v>138</v>
      </c>
      <c r="S5" s="106" t="s">
        <v>139</v>
      </c>
      <c r="T5" s="106" t="s">
        <v>140</v>
      </c>
    </row>
    <row r="6" spans="1:20" s="89" customFormat="1" ht="15" customHeight="1" hidden="1">
      <c r="A6" s="88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88"/>
      <c r="N6" s="88"/>
      <c r="O6" s="88"/>
      <c r="P6" s="88"/>
      <c r="Q6" s="114">
        <v>1</v>
      </c>
      <c r="R6" s="106">
        <v>2</v>
      </c>
      <c r="S6" s="106">
        <v>3</v>
      </c>
      <c r="T6" s="106">
        <v>4</v>
      </c>
    </row>
    <row r="7" spans="1:20" ht="24.75" customHeight="1">
      <c r="A7" s="90" t="s">
        <v>1</v>
      </c>
      <c r="B7" s="67">
        <v>152</v>
      </c>
      <c r="C7" s="67">
        <v>159</v>
      </c>
      <c r="D7" s="67">
        <v>155</v>
      </c>
      <c r="E7" s="67">
        <v>152.96</v>
      </c>
      <c r="F7" s="67">
        <v>139</v>
      </c>
      <c r="G7" s="67">
        <v>11893.49</v>
      </c>
      <c r="H7" s="67">
        <v>12842.46</v>
      </c>
      <c r="I7" s="67">
        <v>11993</v>
      </c>
      <c r="J7" s="67">
        <v>12008.78</v>
      </c>
      <c r="K7" s="67">
        <v>9987</v>
      </c>
      <c r="L7" s="69">
        <f aca="true" t="shared" si="0" ref="L7:L15">G7/B7*1000</f>
        <v>78246.6447368421</v>
      </c>
      <c r="M7" s="69">
        <f aca="true" t="shared" si="1" ref="M7:M15">H7/C7*1000</f>
        <v>80770.18867924529</v>
      </c>
      <c r="N7" s="69">
        <f aca="true" t="shared" si="2" ref="N7:N15">I7/D7*1000</f>
        <v>77374.19354838709</v>
      </c>
      <c r="O7" s="69">
        <f aca="true" t="shared" si="3" ref="O7:O15">J7/E7*1000</f>
        <v>78509.28347280335</v>
      </c>
      <c r="P7" s="69">
        <f aca="true" t="shared" si="4" ref="P7:P15">K7/F7*1000</f>
        <v>71848.92086330935</v>
      </c>
      <c r="Q7" s="24" t="s">
        <v>1</v>
      </c>
      <c r="R7" s="2">
        <f>AVERAGE(B7:F7)</f>
        <v>151.592</v>
      </c>
      <c r="S7" s="2">
        <f>AVERAGE(G7:K7)</f>
        <v>11744.946</v>
      </c>
      <c r="T7" s="7">
        <f>S7/R7*1000</f>
        <v>77477.34708955618</v>
      </c>
    </row>
    <row r="8" spans="1:20" ht="24.75" customHeight="1">
      <c r="A8" s="90" t="s">
        <v>34</v>
      </c>
      <c r="B8" s="67">
        <v>1.5</v>
      </c>
      <c r="C8" s="67">
        <v>1.55</v>
      </c>
      <c r="D8" s="67">
        <v>1.53</v>
      </c>
      <c r="E8" s="67">
        <v>1.56</v>
      </c>
      <c r="F8" s="84">
        <v>1.52</v>
      </c>
      <c r="G8" s="67">
        <v>29</v>
      </c>
      <c r="H8" s="67">
        <v>30</v>
      </c>
      <c r="I8" s="67">
        <v>30.151</v>
      </c>
      <c r="J8" s="67">
        <v>30.35</v>
      </c>
      <c r="K8" s="67">
        <v>29.67</v>
      </c>
      <c r="L8" s="69">
        <f t="shared" si="0"/>
        <v>19333.333333333332</v>
      </c>
      <c r="M8" s="69">
        <f t="shared" si="1"/>
        <v>19354.83870967742</v>
      </c>
      <c r="N8" s="69">
        <f t="shared" si="2"/>
        <v>19706.53594771242</v>
      </c>
      <c r="O8" s="69">
        <f t="shared" si="3"/>
        <v>19455.128205128203</v>
      </c>
      <c r="P8" s="69">
        <f t="shared" si="4"/>
        <v>19519.736842105263</v>
      </c>
      <c r="Q8" s="24" t="s">
        <v>34</v>
      </c>
      <c r="R8" s="2">
        <f aca="true" t="shared" si="5" ref="R8:R38">AVERAGE(B8:F8)</f>
        <v>1.532</v>
      </c>
      <c r="S8" s="2">
        <f aca="true" t="shared" si="6" ref="S8:S38">AVERAGE(G8:K8)</f>
        <v>29.8342</v>
      </c>
      <c r="T8" s="7">
        <f aca="true" t="shared" si="7" ref="T8:T38">S8/R8*1000</f>
        <v>19474.020887728457</v>
      </c>
    </row>
    <row r="9" spans="1:20" ht="24.75" customHeight="1">
      <c r="A9" s="90" t="s">
        <v>30</v>
      </c>
      <c r="B9" s="67">
        <v>29.7</v>
      </c>
      <c r="C9" s="67">
        <v>25.73</v>
      </c>
      <c r="D9" s="67">
        <v>28.87</v>
      </c>
      <c r="E9" s="67">
        <v>29.08</v>
      </c>
      <c r="F9" s="84">
        <v>29.9</v>
      </c>
      <c r="G9" s="67">
        <v>1075.0212</v>
      </c>
      <c r="H9" s="67">
        <v>993.46</v>
      </c>
      <c r="I9" s="67">
        <v>1028.16</v>
      </c>
      <c r="J9" s="67">
        <v>1075.17</v>
      </c>
      <c r="K9" s="67">
        <v>1099.13</v>
      </c>
      <c r="L9" s="69">
        <f t="shared" si="0"/>
        <v>36196</v>
      </c>
      <c r="M9" s="69">
        <f t="shared" si="1"/>
        <v>38610.95996890789</v>
      </c>
      <c r="N9" s="69">
        <f t="shared" si="2"/>
        <v>35613.43955663318</v>
      </c>
      <c r="O9" s="69">
        <f t="shared" si="3"/>
        <v>36972.833562585976</v>
      </c>
      <c r="P9" s="69">
        <f t="shared" si="4"/>
        <v>36760.20066889632</v>
      </c>
      <c r="Q9" s="24" t="s">
        <v>30</v>
      </c>
      <c r="R9" s="2">
        <f t="shared" si="5"/>
        <v>28.656</v>
      </c>
      <c r="S9" s="2">
        <f t="shared" si="6"/>
        <v>1054.18824</v>
      </c>
      <c r="T9" s="7">
        <f t="shared" si="7"/>
        <v>36787.69681742043</v>
      </c>
    </row>
    <row r="10" spans="1:20" ht="24.75" customHeight="1">
      <c r="A10" s="90" t="s">
        <v>43</v>
      </c>
      <c r="B10" s="67">
        <v>248</v>
      </c>
      <c r="C10" s="67">
        <v>218.29</v>
      </c>
      <c r="D10" s="67">
        <v>250.34</v>
      </c>
      <c r="E10" s="67">
        <v>258.07</v>
      </c>
      <c r="F10" s="84">
        <v>254.34</v>
      </c>
      <c r="G10" s="67">
        <v>12763.6</v>
      </c>
      <c r="H10" s="67">
        <v>11288.58</v>
      </c>
      <c r="I10" s="67">
        <v>12741.42</v>
      </c>
      <c r="J10" s="67">
        <v>12881.78</v>
      </c>
      <c r="K10" s="67">
        <v>14034.12</v>
      </c>
      <c r="L10" s="69">
        <f t="shared" si="0"/>
        <v>51466.12903225807</v>
      </c>
      <c r="M10" s="69">
        <f t="shared" si="1"/>
        <v>51713.68363186587</v>
      </c>
      <c r="N10" s="69">
        <f t="shared" si="2"/>
        <v>50896.46081329392</v>
      </c>
      <c r="O10" s="69">
        <f t="shared" si="3"/>
        <v>49915.836788468245</v>
      </c>
      <c r="P10" s="69">
        <f t="shared" si="4"/>
        <v>55178.579853739095</v>
      </c>
      <c r="Q10" s="24" t="s">
        <v>43</v>
      </c>
      <c r="R10" s="2">
        <f t="shared" si="5"/>
        <v>245.808</v>
      </c>
      <c r="S10" s="2">
        <f t="shared" si="6"/>
        <v>12741.9</v>
      </c>
      <c r="T10" s="7">
        <f t="shared" si="7"/>
        <v>51836.79945323179</v>
      </c>
    </row>
    <row r="11" spans="1:20" ht="24.75" customHeight="1">
      <c r="A11" s="90" t="s">
        <v>125</v>
      </c>
      <c r="B11" s="67">
        <v>8.3</v>
      </c>
      <c r="C11" s="67">
        <v>9.1</v>
      </c>
      <c r="D11" s="67">
        <v>13.5</v>
      </c>
      <c r="E11" s="67">
        <v>8.5</v>
      </c>
      <c r="F11" s="84">
        <v>18.5</v>
      </c>
      <c r="G11" s="67">
        <v>21.8</v>
      </c>
      <c r="H11" s="67">
        <v>24.4</v>
      </c>
      <c r="I11" s="67">
        <v>37.3</v>
      </c>
      <c r="J11" s="67">
        <v>22.1</v>
      </c>
      <c r="K11" s="67">
        <v>49.3</v>
      </c>
      <c r="L11" s="69">
        <f t="shared" si="0"/>
        <v>2626.5060240963853</v>
      </c>
      <c r="M11" s="69">
        <f t="shared" si="1"/>
        <v>2681.3186813186812</v>
      </c>
      <c r="N11" s="69">
        <f t="shared" si="2"/>
        <v>2762.9629629629626</v>
      </c>
      <c r="O11" s="69">
        <f t="shared" si="3"/>
        <v>2600</v>
      </c>
      <c r="P11" s="69">
        <f t="shared" si="4"/>
        <v>2664.8648648648646</v>
      </c>
      <c r="Q11" s="24" t="s">
        <v>125</v>
      </c>
      <c r="R11" s="2">
        <f t="shared" si="5"/>
        <v>11.58</v>
      </c>
      <c r="S11" s="2">
        <f t="shared" si="6"/>
        <v>30.979999999999997</v>
      </c>
      <c r="T11" s="7">
        <f t="shared" si="7"/>
        <v>2675.3022452504315</v>
      </c>
    </row>
    <row r="12" spans="1:20" ht="24.75" customHeight="1">
      <c r="A12" s="90" t="s">
        <v>8</v>
      </c>
      <c r="B12" s="67">
        <v>190</v>
      </c>
      <c r="C12" s="67">
        <v>202</v>
      </c>
      <c r="D12" s="67">
        <v>176</v>
      </c>
      <c r="E12" s="67">
        <v>174</v>
      </c>
      <c r="F12" s="67">
        <v>208</v>
      </c>
      <c r="G12" s="67">
        <v>13760</v>
      </c>
      <c r="H12" s="67">
        <v>12750</v>
      </c>
      <c r="I12" s="67">
        <v>12690</v>
      </c>
      <c r="J12" s="67">
        <v>12550</v>
      </c>
      <c r="K12" s="67">
        <v>14330</v>
      </c>
      <c r="L12" s="69">
        <f t="shared" si="0"/>
        <v>72421.05263157895</v>
      </c>
      <c r="M12" s="69">
        <f t="shared" si="1"/>
        <v>63118.811881188114</v>
      </c>
      <c r="N12" s="69">
        <f t="shared" si="2"/>
        <v>72102.27272727274</v>
      </c>
      <c r="O12" s="69">
        <f t="shared" si="3"/>
        <v>72126.4367816092</v>
      </c>
      <c r="P12" s="69">
        <f t="shared" si="4"/>
        <v>68894.23076923078</v>
      </c>
      <c r="Q12" s="24" t="s">
        <v>8</v>
      </c>
      <c r="R12" s="2">
        <f t="shared" si="5"/>
        <v>190</v>
      </c>
      <c r="S12" s="2">
        <f t="shared" si="6"/>
        <v>13216</v>
      </c>
      <c r="T12" s="7">
        <f t="shared" si="7"/>
        <v>69557.8947368421</v>
      </c>
    </row>
    <row r="13" spans="1:20" ht="24.75" customHeight="1">
      <c r="A13" s="90" t="s">
        <v>7</v>
      </c>
      <c r="B13" s="67">
        <v>0.9</v>
      </c>
      <c r="C13" s="67">
        <v>0.92</v>
      </c>
      <c r="D13" s="67">
        <v>0.854</v>
      </c>
      <c r="E13" s="67">
        <v>0.87</v>
      </c>
      <c r="F13" s="62">
        <v>0.81</v>
      </c>
      <c r="G13" s="67">
        <v>49.1</v>
      </c>
      <c r="H13" s="67">
        <v>46.58</v>
      </c>
      <c r="I13" s="67">
        <v>46.006</v>
      </c>
      <c r="J13" s="67">
        <v>47.67</v>
      </c>
      <c r="K13" s="62">
        <v>49.22</v>
      </c>
      <c r="L13" s="69">
        <f t="shared" si="0"/>
        <v>54555.555555555555</v>
      </c>
      <c r="M13" s="69">
        <f t="shared" si="1"/>
        <v>50630.43478260869</v>
      </c>
      <c r="N13" s="69">
        <f t="shared" si="2"/>
        <v>53871.1943793911</v>
      </c>
      <c r="O13" s="69">
        <f t="shared" si="3"/>
        <v>54793.10344827586</v>
      </c>
      <c r="P13" s="69">
        <f t="shared" si="4"/>
        <v>60765.43209876543</v>
      </c>
      <c r="Q13" s="24" t="s">
        <v>7</v>
      </c>
      <c r="R13" s="2">
        <f t="shared" si="5"/>
        <v>0.8708</v>
      </c>
      <c r="S13" s="2">
        <f t="shared" si="6"/>
        <v>47.715199999999996</v>
      </c>
      <c r="T13" s="7">
        <f t="shared" si="7"/>
        <v>54794.67156637574</v>
      </c>
    </row>
    <row r="14" spans="1:20" ht="24.75" customHeight="1">
      <c r="A14" s="90" t="s">
        <v>36</v>
      </c>
      <c r="B14" s="67">
        <v>85</v>
      </c>
      <c r="C14" s="67">
        <v>95</v>
      </c>
      <c r="D14" s="67">
        <v>101</v>
      </c>
      <c r="E14" s="67">
        <v>102</v>
      </c>
      <c r="F14" s="84">
        <v>97</v>
      </c>
      <c r="G14" s="67">
        <v>6042</v>
      </c>
      <c r="H14" s="67">
        <v>6959</v>
      </c>
      <c r="I14" s="67">
        <v>7437</v>
      </c>
      <c r="J14" s="67">
        <v>7499</v>
      </c>
      <c r="K14" s="67">
        <v>7169</v>
      </c>
      <c r="L14" s="69">
        <f t="shared" si="0"/>
        <v>71082.35294117646</v>
      </c>
      <c r="M14" s="69">
        <f t="shared" si="1"/>
        <v>73252.63157894737</v>
      </c>
      <c r="N14" s="69">
        <f t="shared" si="2"/>
        <v>73633.66336633664</v>
      </c>
      <c r="O14" s="69">
        <f t="shared" si="3"/>
        <v>73519.60784313724</v>
      </c>
      <c r="P14" s="69">
        <f t="shared" si="4"/>
        <v>73907.21649484536</v>
      </c>
      <c r="Q14" s="24" t="s">
        <v>36</v>
      </c>
      <c r="R14" s="2">
        <f t="shared" si="5"/>
        <v>96</v>
      </c>
      <c r="S14" s="2">
        <f t="shared" si="6"/>
        <v>7021.2</v>
      </c>
      <c r="T14" s="7">
        <f t="shared" si="7"/>
        <v>73137.5</v>
      </c>
    </row>
    <row r="15" spans="1:20" ht="24.75" customHeight="1">
      <c r="A15" s="90" t="s">
        <v>10</v>
      </c>
      <c r="B15" s="67">
        <v>1.7</v>
      </c>
      <c r="C15" s="67">
        <v>2.06</v>
      </c>
      <c r="D15" s="67">
        <v>1.88</v>
      </c>
      <c r="E15" s="67">
        <v>1.54</v>
      </c>
      <c r="F15" s="84">
        <v>1.63</v>
      </c>
      <c r="G15" s="67">
        <v>38.3</v>
      </c>
      <c r="H15" s="67">
        <v>28.25</v>
      </c>
      <c r="I15" s="67">
        <v>42.01</v>
      </c>
      <c r="J15" s="67">
        <v>35.69</v>
      </c>
      <c r="K15" s="67">
        <v>37.57</v>
      </c>
      <c r="L15" s="69">
        <f t="shared" si="0"/>
        <v>22529.41176470588</v>
      </c>
      <c r="M15" s="69">
        <f t="shared" si="1"/>
        <v>13713.592233009707</v>
      </c>
      <c r="N15" s="69">
        <f t="shared" si="2"/>
        <v>22345.74468085106</v>
      </c>
      <c r="O15" s="69">
        <f t="shared" si="3"/>
        <v>23175.324675324675</v>
      </c>
      <c r="P15" s="69">
        <f t="shared" si="4"/>
        <v>23049.07975460123</v>
      </c>
      <c r="Q15" s="24" t="s">
        <v>10</v>
      </c>
      <c r="R15" s="2">
        <f t="shared" si="5"/>
        <v>1.7619999999999998</v>
      </c>
      <c r="S15" s="2">
        <f t="shared" si="6"/>
        <v>36.364</v>
      </c>
      <c r="T15" s="7">
        <f t="shared" si="7"/>
        <v>20637.91146424518</v>
      </c>
    </row>
    <row r="16" spans="1:20" ht="24.75" customHeight="1">
      <c r="A16" s="90" t="s">
        <v>37</v>
      </c>
      <c r="B16" s="67">
        <v>0.018</v>
      </c>
      <c r="C16" s="67">
        <v>0.019</v>
      </c>
      <c r="D16" s="67"/>
      <c r="E16" s="67">
        <v>0.02</v>
      </c>
      <c r="F16" s="84">
        <v>1.31</v>
      </c>
      <c r="G16" s="67">
        <v>0.03</v>
      </c>
      <c r="H16" s="67">
        <v>0.03</v>
      </c>
      <c r="I16" s="67"/>
      <c r="J16" s="67">
        <v>0.02</v>
      </c>
      <c r="K16" s="67">
        <v>1.96</v>
      </c>
      <c r="L16" s="69">
        <f aca="true" t="shared" si="8" ref="L16:L29">G16/B16*1000</f>
        <v>1666.6666666666667</v>
      </c>
      <c r="M16" s="69">
        <f aca="true" t="shared" si="9" ref="M16:M29">H16/C16*1000</f>
        <v>1578.9473684210527</v>
      </c>
      <c r="N16" s="69"/>
      <c r="O16" s="69">
        <f aca="true" t="shared" si="10" ref="O16:O29">J16/E16*1000</f>
        <v>1000</v>
      </c>
      <c r="P16" s="69">
        <f aca="true" t="shared" si="11" ref="P16:P29">K16/F16*1000</f>
        <v>1496.18320610687</v>
      </c>
      <c r="Q16" s="24" t="s">
        <v>37</v>
      </c>
      <c r="R16" s="2">
        <f t="shared" si="5"/>
        <v>0.34175</v>
      </c>
      <c r="S16" s="2">
        <f t="shared" si="6"/>
        <v>0.51</v>
      </c>
      <c r="T16" s="7">
        <f t="shared" si="7"/>
        <v>1492.3189465983905</v>
      </c>
    </row>
    <row r="17" spans="1:20" ht="24.75" customHeight="1">
      <c r="A17" s="90" t="s">
        <v>32</v>
      </c>
      <c r="B17" s="67">
        <v>6.6</v>
      </c>
      <c r="C17" s="67">
        <v>6.607</v>
      </c>
      <c r="D17" s="67">
        <v>6.69</v>
      </c>
      <c r="E17" s="67">
        <v>6.687</v>
      </c>
      <c r="F17" s="84">
        <v>6.76</v>
      </c>
      <c r="G17" s="67">
        <v>457.3</v>
      </c>
      <c r="H17" s="67">
        <v>457.309</v>
      </c>
      <c r="I17" s="67">
        <v>461.89</v>
      </c>
      <c r="J17" s="67">
        <v>462.84</v>
      </c>
      <c r="K17" s="67">
        <v>469.82</v>
      </c>
      <c r="L17" s="69">
        <f t="shared" si="8"/>
        <v>69287.8787878788</v>
      </c>
      <c r="M17" s="69">
        <f t="shared" si="9"/>
        <v>69215.83169365824</v>
      </c>
      <c r="N17" s="69">
        <f aca="true" t="shared" si="12" ref="N17:N29">I17/D17*1000</f>
        <v>69041.85351270554</v>
      </c>
      <c r="O17" s="69">
        <f t="shared" si="10"/>
        <v>69214.89457155674</v>
      </c>
      <c r="P17" s="69">
        <f t="shared" si="11"/>
        <v>69500</v>
      </c>
      <c r="Q17" s="24" t="s">
        <v>32</v>
      </c>
      <c r="R17" s="2">
        <f t="shared" si="5"/>
        <v>6.6688</v>
      </c>
      <c r="S17" s="2">
        <f t="shared" si="6"/>
        <v>461.83180000000004</v>
      </c>
      <c r="T17" s="7">
        <f t="shared" si="7"/>
        <v>69252.60916506719</v>
      </c>
    </row>
    <row r="18" spans="1:20" ht="24.75" customHeight="1">
      <c r="A18" s="90" t="s">
        <v>11</v>
      </c>
      <c r="B18" s="67">
        <v>423</v>
      </c>
      <c r="C18" s="67">
        <v>430</v>
      </c>
      <c r="D18" s="67">
        <v>425</v>
      </c>
      <c r="E18" s="67">
        <v>420</v>
      </c>
      <c r="F18" s="67">
        <v>480</v>
      </c>
      <c r="G18" s="67">
        <v>39657</v>
      </c>
      <c r="H18" s="67">
        <v>38808</v>
      </c>
      <c r="I18" s="67">
        <v>35732</v>
      </c>
      <c r="J18" s="67">
        <v>37905</v>
      </c>
      <c r="K18" s="67">
        <v>43776</v>
      </c>
      <c r="L18" s="69">
        <f t="shared" si="8"/>
        <v>93751.77304964539</v>
      </c>
      <c r="M18" s="69">
        <f t="shared" si="9"/>
        <v>90251.16279069768</v>
      </c>
      <c r="N18" s="69">
        <f t="shared" si="12"/>
        <v>84075.29411764706</v>
      </c>
      <c r="O18" s="69">
        <f t="shared" si="10"/>
        <v>90250</v>
      </c>
      <c r="P18" s="69">
        <f t="shared" si="11"/>
        <v>91200</v>
      </c>
      <c r="Q18" s="24" t="s">
        <v>11</v>
      </c>
      <c r="R18" s="2">
        <f t="shared" si="5"/>
        <v>435.6</v>
      </c>
      <c r="S18" s="2">
        <f t="shared" si="6"/>
        <v>39175.6</v>
      </c>
      <c r="T18" s="7">
        <f t="shared" si="7"/>
        <v>89934.8025711662</v>
      </c>
    </row>
    <row r="19" spans="1:20" ht="24.75" customHeight="1">
      <c r="A19" s="90" t="s">
        <v>12</v>
      </c>
      <c r="B19" s="67">
        <v>2.846</v>
      </c>
      <c r="C19" s="67">
        <v>2.6</v>
      </c>
      <c r="D19" s="67">
        <v>1.74</v>
      </c>
      <c r="E19" s="67">
        <v>2.21</v>
      </c>
      <c r="F19" s="67">
        <v>1.52</v>
      </c>
      <c r="G19" s="67">
        <v>271.84</v>
      </c>
      <c r="H19" s="67">
        <v>263.03</v>
      </c>
      <c r="I19" s="67">
        <v>165.72</v>
      </c>
      <c r="J19" s="67">
        <v>221.52</v>
      </c>
      <c r="K19" s="67">
        <v>148.53</v>
      </c>
      <c r="L19" s="69">
        <f t="shared" si="8"/>
        <v>95516.5144061841</v>
      </c>
      <c r="M19" s="69">
        <f t="shared" si="9"/>
        <v>101165.3846153846</v>
      </c>
      <c r="N19" s="69">
        <f t="shared" si="12"/>
        <v>95241.37931034483</v>
      </c>
      <c r="O19" s="69">
        <f t="shared" si="10"/>
        <v>100235.29411764706</v>
      </c>
      <c r="P19" s="69">
        <f t="shared" si="11"/>
        <v>97717.1052631579</v>
      </c>
      <c r="Q19" s="24" t="s">
        <v>12</v>
      </c>
      <c r="R19" s="2">
        <f t="shared" si="5"/>
        <v>2.1832000000000003</v>
      </c>
      <c r="S19" s="2">
        <f t="shared" si="6"/>
        <v>214.128</v>
      </c>
      <c r="T19" s="7">
        <f t="shared" si="7"/>
        <v>98079.88274093073</v>
      </c>
    </row>
    <row r="20" spans="1:20" ht="24.75" customHeight="1">
      <c r="A20" s="90" t="s">
        <v>13</v>
      </c>
      <c r="B20" s="67">
        <v>65.1</v>
      </c>
      <c r="C20" s="67">
        <v>69.2</v>
      </c>
      <c r="D20" s="67">
        <v>59.5</v>
      </c>
      <c r="E20" s="67">
        <v>73.1</v>
      </c>
      <c r="F20" s="67">
        <v>111</v>
      </c>
      <c r="G20" s="67">
        <v>2667</v>
      </c>
      <c r="H20" s="67">
        <v>2677</v>
      </c>
      <c r="I20" s="67">
        <v>2641.8803249999996</v>
      </c>
      <c r="J20" s="67">
        <v>3173.66574</v>
      </c>
      <c r="K20" s="67">
        <v>4567</v>
      </c>
      <c r="L20" s="69">
        <f t="shared" si="8"/>
        <v>40967.74193548387</v>
      </c>
      <c r="M20" s="69">
        <f t="shared" si="9"/>
        <v>38684.971098265894</v>
      </c>
      <c r="N20" s="69">
        <f t="shared" si="12"/>
        <v>44401.34999999999</v>
      </c>
      <c r="O20" s="69">
        <f t="shared" si="10"/>
        <v>43415.40000000001</v>
      </c>
      <c r="P20" s="69">
        <f t="shared" si="11"/>
        <v>41144.14414414414</v>
      </c>
      <c r="Q20" s="24" t="s">
        <v>13</v>
      </c>
      <c r="R20" s="2">
        <f t="shared" si="5"/>
        <v>75.58</v>
      </c>
      <c r="S20" s="2">
        <f t="shared" si="6"/>
        <v>3145.309213</v>
      </c>
      <c r="T20" s="7">
        <f t="shared" si="7"/>
        <v>41615.62864514422</v>
      </c>
    </row>
    <row r="21" spans="1:20" ht="24.75" customHeight="1">
      <c r="A21" s="90" t="s">
        <v>14</v>
      </c>
      <c r="B21" s="67">
        <v>965</v>
      </c>
      <c r="C21" s="67">
        <v>1022</v>
      </c>
      <c r="D21" s="67">
        <v>933</v>
      </c>
      <c r="E21" s="67">
        <v>937</v>
      </c>
      <c r="F21" s="67">
        <v>1030</v>
      </c>
      <c r="G21" s="67">
        <v>81895.69</v>
      </c>
      <c r="H21" s="67">
        <v>86733.052</v>
      </c>
      <c r="I21" s="67">
        <v>69648.07680000001</v>
      </c>
      <c r="J21" s="67">
        <v>76901</v>
      </c>
      <c r="K21" s="67">
        <v>84698.96</v>
      </c>
      <c r="L21" s="69">
        <f t="shared" si="8"/>
        <v>84866</v>
      </c>
      <c r="M21" s="69">
        <f t="shared" si="9"/>
        <v>84866</v>
      </c>
      <c r="N21" s="69">
        <f t="shared" si="12"/>
        <v>74649.6</v>
      </c>
      <c r="O21" s="69">
        <f t="shared" si="10"/>
        <v>82071.50480256137</v>
      </c>
      <c r="P21" s="69">
        <f t="shared" si="11"/>
        <v>82232</v>
      </c>
      <c r="Q21" s="24" t="s">
        <v>14</v>
      </c>
      <c r="R21" s="2">
        <f t="shared" si="5"/>
        <v>977.4</v>
      </c>
      <c r="S21" s="2">
        <f t="shared" si="6"/>
        <v>79975.35576</v>
      </c>
      <c r="T21" s="7">
        <f t="shared" si="7"/>
        <v>81824.59152854513</v>
      </c>
    </row>
    <row r="22" spans="1:20" ht="24.75" customHeight="1">
      <c r="A22" s="90" t="s">
        <v>38</v>
      </c>
      <c r="B22" s="67">
        <v>5.2</v>
      </c>
      <c r="C22" s="67">
        <v>5.75</v>
      </c>
      <c r="D22" s="67">
        <v>5.5</v>
      </c>
      <c r="E22" s="67">
        <v>5.85</v>
      </c>
      <c r="F22" s="67">
        <v>5.85</v>
      </c>
      <c r="G22" s="67">
        <v>301.31</v>
      </c>
      <c r="H22" s="67">
        <v>333</v>
      </c>
      <c r="I22" s="67">
        <v>311.69</v>
      </c>
      <c r="J22" s="67">
        <v>339.31</v>
      </c>
      <c r="K22" s="67">
        <v>339.31</v>
      </c>
      <c r="L22" s="69">
        <f t="shared" si="8"/>
        <v>57944.23076923077</v>
      </c>
      <c r="M22" s="69">
        <f t="shared" si="9"/>
        <v>57913.043478260865</v>
      </c>
      <c r="N22" s="69">
        <f t="shared" si="12"/>
        <v>56670.90909090909</v>
      </c>
      <c r="O22" s="69">
        <f t="shared" si="10"/>
        <v>58001.709401709406</v>
      </c>
      <c r="P22" s="69">
        <f t="shared" si="11"/>
        <v>58001.709401709406</v>
      </c>
      <c r="Q22" s="24" t="s">
        <v>38</v>
      </c>
      <c r="R22" s="2">
        <f t="shared" si="5"/>
        <v>5.63</v>
      </c>
      <c r="S22" s="2">
        <f t="shared" si="6"/>
        <v>324.924</v>
      </c>
      <c r="T22" s="7">
        <f t="shared" si="7"/>
        <v>57712.96625222025</v>
      </c>
    </row>
    <row r="23" spans="1:20" ht="24.75" customHeight="1">
      <c r="A23" s="90" t="s">
        <v>126</v>
      </c>
      <c r="B23" s="67">
        <v>0.1</v>
      </c>
      <c r="C23" s="67">
        <v>0.07</v>
      </c>
      <c r="D23" s="67">
        <v>0.071</v>
      </c>
      <c r="E23" s="67">
        <v>0.1</v>
      </c>
      <c r="F23" s="67">
        <v>0.11</v>
      </c>
      <c r="G23" s="67">
        <v>0.2</v>
      </c>
      <c r="H23" s="67">
        <v>0.19</v>
      </c>
      <c r="I23" s="67">
        <v>0.19</v>
      </c>
      <c r="J23" s="67">
        <v>0.29</v>
      </c>
      <c r="K23" s="67">
        <v>0.34</v>
      </c>
      <c r="L23" s="69">
        <f t="shared" si="8"/>
        <v>2000</v>
      </c>
      <c r="M23" s="69">
        <f t="shared" si="9"/>
        <v>2714.2857142857138</v>
      </c>
      <c r="N23" s="69">
        <f t="shared" si="12"/>
        <v>2676.0563380281696</v>
      </c>
      <c r="O23" s="69">
        <f t="shared" si="10"/>
        <v>2899.9999999999995</v>
      </c>
      <c r="P23" s="69">
        <f t="shared" si="11"/>
        <v>3090.9090909090914</v>
      </c>
      <c r="Q23" s="24" t="s">
        <v>126</v>
      </c>
      <c r="R23" s="2">
        <f t="shared" si="5"/>
        <v>0.09019999999999999</v>
      </c>
      <c r="S23" s="2">
        <f t="shared" si="6"/>
        <v>0.24200000000000005</v>
      </c>
      <c r="T23" s="7">
        <f t="shared" si="7"/>
        <v>2682.9268292682937</v>
      </c>
    </row>
    <row r="24" spans="1:20" ht="24.75" customHeight="1">
      <c r="A24" s="90" t="s">
        <v>127</v>
      </c>
      <c r="B24" s="67">
        <v>1.4</v>
      </c>
      <c r="C24" s="67">
        <v>1.41</v>
      </c>
      <c r="D24" s="67">
        <v>1.32</v>
      </c>
      <c r="E24" s="67">
        <v>1.42</v>
      </c>
      <c r="F24" s="67">
        <v>1.47</v>
      </c>
      <c r="G24" s="67">
        <v>7.9</v>
      </c>
      <c r="H24" s="67">
        <v>7.45</v>
      </c>
      <c r="I24" s="67">
        <v>6.79</v>
      </c>
      <c r="J24" s="67">
        <v>6.97</v>
      </c>
      <c r="K24" s="67">
        <v>44.25</v>
      </c>
      <c r="L24" s="69">
        <f t="shared" si="8"/>
        <v>5642.857142857143</v>
      </c>
      <c r="M24" s="69">
        <f t="shared" si="9"/>
        <v>5283.687943262412</v>
      </c>
      <c r="N24" s="69">
        <f t="shared" si="12"/>
        <v>5143.939393939394</v>
      </c>
      <c r="O24" s="69">
        <f t="shared" si="10"/>
        <v>4908.450704225352</v>
      </c>
      <c r="P24" s="69">
        <f t="shared" si="11"/>
        <v>30102.04081632653</v>
      </c>
      <c r="Q24" s="24" t="s">
        <v>127</v>
      </c>
      <c r="R24" s="2">
        <f t="shared" si="5"/>
        <v>1.404</v>
      </c>
      <c r="S24" s="2">
        <f t="shared" si="6"/>
        <v>14.672</v>
      </c>
      <c r="T24" s="7">
        <f t="shared" si="7"/>
        <v>10450.142450142452</v>
      </c>
    </row>
    <row r="25" spans="1:20" ht="24.75" customHeight="1">
      <c r="A25" s="90" t="s">
        <v>15</v>
      </c>
      <c r="B25" s="67">
        <v>4.3</v>
      </c>
      <c r="C25" s="67">
        <v>4.29</v>
      </c>
      <c r="D25" s="67">
        <v>4.31</v>
      </c>
      <c r="E25" s="67">
        <v>4.33</v>
      </c>
      <c r="F25" s="67">
        <v>4.35</v>
      </c>
      <c r="G25" s="67">
        <v>184.9</v>
      </c>
      <c r="H25" s="67">
        <v>186.67</v>
      </c>
      <c r="I25" s="67">
        <v>187.57</v>
      </c>
      <c r="J25" s="67">
        <v>188.46</v>
      </c>
      <c r="K25" s="67">
        <v>189.33</v>
      </c>
      <c r="L25" s="69">
        <f t="shared" si="8"/>
        <v>43000</v>
      </c>
      <c r="M25" s="69">
        <f t="shared" si="9"/>
        <v>43512.82051282051</v>
      </c>
      <c r="N25" s="69">
        <f t="shared" si="12"/>
        <v>43519.721577726224</v>
      </c>
      <c r="O25" s="69">
        <f t="shared" si="10"/>
        <v>43524.24942263279</v>
      </c>
      <c r="P25" s="69">
        <f t="shared" si="11"/>
        <v>43524.137931034486</v>
      </c>
      <c r="Q25" s="24" t="s">
        <v>15</v>
      </c>
      <c r="R25" s="2">
        <f t="shared" si="5"/>
        <v>4.316</v>
      </c>
      <c r="S25" s="2">
        <f t="shared" si="6"/>
        <v>187.38600000000002</v>
      </c>
      <c r="T25" s="7">
        <f t="shared" si="7"/>
        <v>43416.58943466173</v>
      </c>
    </row>
    <row r="26" spans="1:20" ht="24.75" customHeight="1">
      <c r="A26" s="90" t="s">
        <v>131</v>
      </c>
      <c r="B26" s="67">
        <v>13.1</v>
      </c>
      <c r="C26" s="67">
        <v>14.5</v>
      </c>
      <c r="D26" s="67">
        <v>14.53</v>
      </c>
      <c r="E26" s="67">
        <v>14.21</v>
      </c>
      <c r="F26" s="67">
        <v>10.05</v>
      </c>
      <c r="G26" s="67">
        <v>902.7</v>
      </c>
      <c r="H26" s="67">
        <v>884.71</v>
      </c>
      <c r="I26" s="67">
        <v>952.37</v>
      </c>
      <c r="J26" s="67">
        <v>936.51</v>
      </c>
      <c r="K26" s="67">
        <v>722.89</v>
      </c>
      <c r="L26" s="69">
        <f t="shared" si="8"/>
        <v>68908.3969465649</v>
      </c>
      <c r="M26" s="69">
        <f t="shared" si="9"/>
        <v>61014.482758620696</v>
      </c>
      <c r="N26" s="69">
        <f t="shared" si="12"/>
        <v>65545.07914659326</v>
      </c>
      <c r="O26" s="69">
        <f t="shared" si="10"/>
        <v>65904.99648135116</v>
      </c>
      <c r="P26" s="69">
        <f t="shared" si="11"/>
        <v>71929.35323383084</v>
      </c>
      <c r="Q26" s="24" t="s">
        <v>131</v>
      </c>
      <c r="R26" s="2">
        <f t="shared" si="5"/>
        <v>13.278</v>
      </c>
      <c r="S26" s="2">
        <f t="shared" si="6"/>
        <v>879.836</v>
      </c>
      <c r="T26" s="7">
        <f t="shared" si="7"/>
        <v>66262.69016418135</v>
      </c>
    </row>
    <row r="27" spans="1:20" ht="24.75" customHeight="1">
      <c r="A27" s="90" t="s">
        <v>18</v>
      </c>
      <c r="B27" s="67">
        <v>70</v>
      </c>
      <c r="C27" s="67">
        <v>80</v>
      </c>
      <c r="D27" s="67">
        <v>83</v>
      </c>
      <c r="E27" s="67">
        <v>89</v>
      </c>
      <c r="F27" s="67">
        <v>94</v>
      </c>
      <c r="G27" s="67">
        <v>4170</v>
      </c>
      <c r="H27" s="67">
        <v>5653</v>
      </c>
      <c r="I27" s="67">
        <v>5919</v>
      </c>
      <c r="J27" s="67">
        <v>6675</v>
      </c>
      <c r="K27" s="67">
        <v>7039</v>
      </c>
      <c r="L27" s="69">
        <f t="shared" si="8"/>
        <v>59571.42857142857</v>
      </c>
      <c r="M27" s="69">
        <f t="shared" si="9"/>
        <v>70662.5</v>
      </c>
      <c r="N27" s="69">
        <f t="shared" si="12"/>
        <v>71313.2530120482</v>
      </c>
      <c r="O27" s="69">
        <f t="shared" si="10"/>
        <v>75000</v>
      </c>
      <c r="P27" s="69">
        <f t="shared" si="11"/>
        <v>74882.97872340425</v>
      </c>
      <c r="Q27" s="24" t="s">
        <v>18</v>
      </c>
      <c r="R27" s="2">
        <f t="shared" si="5"/>
        <v>83.2</v>
      </c>
      <c r="S27" s="2">
        <f t="shared" si="6"/>
        <v>5891.2</v>
      </c>
      <c r="T27" s="7">
        <f t="shared" si="7"/>
        <v>70807.69230769231</v>
      </c>
    </row>
    <row r="28" spans="1:20" ht="24.75" customHeight="1">
      <c r="A28" s="90" t="s">
        <v>19</v>
      </c>
      <c r="B28" s="67">
        <v>5.5</v>
      </c>
      <c r="C28" s="67">
        <v>6.42</v>
      </c>
      <c r="D28" s="67">
        <v>5.5</v>
      </c>
      <c r="E28" s="67">
        <v>5.26</v>
      </c>
      <c r="F28" s="67">
        <v>5.57</v>
      </c>
      <c r="G28" s="67">
        <v>367.9</v>
      </c>
      <c r="H28" s="67">
        <v>451.28</v>
      </c>
      <c r="I28" s="67">
        <v>401.81</v>
      </c>
      <c r="J28" s="67">
        <v>362.88</v>
      </c>
      <c r="K28" s="67">
        <v>408.86</v>
      </c>
      <c r="L28" s="69">
        <f t="shared" si="8"/>
        <v>66890.90909090909</v>
      </c>
      <c r="M28" s="69">
        <f t="shared" si="9"/>
        <v>70292.83489096572</v>
      </c>
      <c r="N28" s="69">
        <f t="shared" si="12"/>
        <v>73056.36363636365</v>
      </c>
      <c r="O28" s="69">
        <f t="shared" si="10"/>
        <v>68988.59315589354</v>
      </c>
      <c r="P28" s="69">
        <f t="shared" si="11"/>
        <v>73403.94973070017</v>
      </c>
      <c r="Q28" s="24" t="s">
        <v>19</v>
      </c>
      <c r="R28" s="2">
        <f t="shared" si="5"/>
        <v>5.65</v>
      </c>
      <c r="S28" s="2">
        <f t="shared" si="6"/>
        <v>398.546</v>
      </c>
      <c r="T28" s="7">
        <f t="shared" si="7"/>
        <v>70539.11504424778</v>
      </c>
    </row>
    <row r="29" spans="1:20" ht="24.75" customHeight="1">
      <c r="A29" s="90" t="s">
        <v>20</v>
      </c>
      <c r="B29" s="67">
        <v>316</v>
      </c>
      <c r="C29" s="67">
        <v>346.35</v>
      </c>
      <c r="D29" s="67">
        <v>347.22</v>
      </c>
      <c r="E29" s="67">
        <v>313.34</v>
      </c>
      <c r="F29" s="67">
        <v>263.07</v>
      </c>
      <c r="G29" s="67">
        <v>34251.8</v>
      </c>
      <c r="H29" s="67">
        <v>38575.7</v>
      </c>
      <c r="I29" s="67">
        <v>33919.17</v>
      </c>
      <c r="J29" s="67">
        <v>32454.14</v>
      </c>
      <c r="K29" s="67">
        <v>28092.78</v>
      </c>
      <c r="L29" s="69">
        <f t="shared" si="8"/>
        <v>108391.77215189875</v>
      </c>
      <c r="M29" s="69">
        <f t="shared" si="9"/>
        <v>111377.79702612963</v>
      </c>
      <c r="N29" s="69">
        <f t="shared" si="12"/>
        <v>97687.83480214272</v>
      </c>
      <c r="O29" s="69">
        <f t="shared" si="10"/>
        <v>103574.83883321632</v>
      </c>
      <c r="P29" s="69">
        <f t="shared" si="11"/>
        <v>106788.23126924393</v>
      </c>
      <c r="Q29" s="24" t="s">
        <v>20</v>
      </c>
      <c r="R29" s="2">
        <f t="shared" si="5"/>
        <v>317.196</v>
      </c>
      <c r="S29" s="2">
        <f t="shared" si="6"/>
        <v>33458.718</v>
      </c>
      <c r="T29" s="7">
        <f t="shared" si="7"/>
        <v>105482.78666817992</v>
      </c>
    </row>
    <row r="30" spans="1:20" ht="24.75" customHeight="1">
      <c r="A30" s="90" t="s">
        <v>175</v>
      </c>
      <c r="B30" s="64">
        <v>40</v>
      </c>
      <c r="C30" s="64">
        <v>45</v>
      </c>
      <c r="D30" s="64">
        <v>41</v>
      </c>
      <c r="E30" s="64">
        <v>39.04</v>
      </c>
      <c r="F30" s="67">
        <v>38</v>
      </c>
      <c r="G30" s="64">
        <v>3070.51</v>
      </c>
      <c r="H30" s="64">
        <v>3843.45</v>
      </c>
      <c r="I30" s="64">
        <v>3574</v>
      </c>
      <c r="J30" s="64">
        <v>3376.22</v>
      </c>
      <c r="K30" s="67">
        <v>3343</v>
      </c>
      <c r="L30" s="69">
        <f>G30/B30*1000</f>
        <v>76762.75000000001</v>
      </c>
      <c r="M30" s="69">
        <f>H30/C30*1000</f>
        <v>85410</v>
      </c>
      <c r="N30" s="69">
        <f>I30/D30*1000</f>
        <v>87170.73170731707</v>
      </c>
      <c r="O30" s="69">
        <f>J30/E30*1000</f>
        <v>86481.04508196721</v>
      </c>
      <c r="P30" s="69">
        <f>K30/F30*1000</f>
        <v>87973.68421052632</v>
      </c>
      <c r="Q30" s="90" t="s">
        <v>175</v>
      </c>
      <c r="R30" s="2">
        <f t="shared" si="5"/>
        <v>40.608</v>
      </c>
      <c r="S30" s="2">
        <f t="shared" si="6"/>
        <v>3441.436</v>
      </c>
      <c r="T30" s="7">
        <f t="shared" si="7"/>
        <v>84747.73443656423</v>
      </c>
    </row>
    <row r="31" spans="1:20" ht="24.75" customHeight="1">
      <c r="A31" s="90" t="s">
        <v>128</v>
      </c>
      <c r="B31" s="67">
        <v>0.9</v>
      </c>
      <c r="C31" s="67">
        <v>0.92</v>
      </c>
      <c r="D31" s="67">
        <v>0.899</v>
      </c>
      <c r="E31" s="67">
        <v>0.96</v>
      </c>
      <c r="F31" s="67">
        <v>0</v>
      </c>
      <c r="G31" s="67">
        <v>46.481</v>
      </c>
      <c r="H31" s="67">
        <v>45</v>
      </c>
      <c r="I31" s="67">
        <v>45.436</v>
      </c>
      <c r="J31" s="67">
        <v>49.6</v>
      </c>
      <c r="K31" s="67">
        <v>0</v>
      </c>
      <c r="L31" s="69">
        <f aca="true" t="shared" si="13" ref="L31:O34">G31/B31*1000</f>
        <v>51645.555555555555</v>
      </c>
      <c r="M31" s="69">
        <f t="shared" si="13"/>
        <v>48913.043478260865</v>
      </c>
      <c r="N31" s="69">
        <f t="shared" si="13"/>
        <v>50540.60066740823</v>
      </c>
      <c r="O31" s="69">
        <f t="shared" si="13"/>
        <v>51666.66666666667</v>
      </c>
      <c r="P31" s="69"/>
      <c r="Q31" s="24" t="s">
        <v>128</v>
      </c>
      <c r="R31" s="2">
        <f t="shared" si="5"/>
        <v>0.7358</v>
      </c>
      <c r="S31" s="2">
        <f t="shared" si="6"/>
        <v>37.303399999999996</v>
      </c>
      <c r="T31" s="7">
        <f t="shared" si="7"/>
        <v>50697.743952160905</v>
      </c>
    </row>
    <row r="32" spans="1:20" ht="24.75" customHeight="1">
      <c r="A32" s="90" t="s">
        <v>23</v>
      </c>
      <c r="B32" s="67">
        <v>2125</v>
      </c>
      <c r="C32" s="67">
        <v>2162</v>
      </c>
      <c r="D32" s="67">
        <v>2212</v>
      </c>
      <c r="E32" s="67">
        <v>2228</v>
      </c>
      <c r="F32" s="67">
        <v>2140.8</v>
      </c>
      <c r="G32" s="67">
        <v>120545</v>
      </c>
      <c r="H32" s="67">
        <v>128819</v>
      </c>
      <c r="I32" s="67">
        <v>132427.68420000002</v>
      </c>
      <c r="J32" s="67">
        <v>134688.61560000002</v>
      </c>
      <c r="K32" s="67">
        <v>133061.42</v>
      </c>
      <c r="L32" s="69">
        <f t="shared" si="13"/>
        <v>56727.05882352941</v>
      </c>
      <c r="M32" s="69">
        <f t="shared" si="13"/>
        <v>59583.25624421832</v>
      </c>
      <c r="N32" s="69">
        <f t="shared" si="13"/>
        <v>59867.85000000001</v>
      </c>
      <c r="O32" s="69">
        <f t="shared" si="13"/>
        <v>60452.700000000004</v>
      </c>
      <c r="P32" s="69">
        <f aca="true" t="shared" si="14" ref="P32:P38">K32/F32*1000</f>
        <v>62154.998131539614</v>
      </c>
      <c r="Q32" s="24" t="s">
        <v>23</v>
      </c>
      <c r="R32" s="2">
        <f t="shared" si="5"/>
        <v>2173.56</v>
      </c>
      <c r="S32" s="2">
        <f t="shared" si="6"/>
        <v>129908.34396000001</v>
      </c>
      <c r="T32" s="7">
        <f t="shared" si="7"/>
        <v>59767.54447082207</v>
      </c>
    </row>
    <row r="33" spans="1:20" ht="24.75" customHeight="1">
      <c r="A33" s="90" t="s">
        <v>99</v>
      </c>
      <c r="B33" s="67">
        <v>106.7</v>
      </c>
      <c r="C33" s="67">
        <v>108</v>
      </c>
      <c r="D33" s="67">
        <v>109.9</v>
      </c>
      <c r="E33" s="67">
        <v>104.26</v>
      </c>
      <c r="F33" s="67">
        <v>101.72</v>
      </c>
      <c r="G33" s="67">
        <v>6497.6</v>
      </c>
      <c r="H33" s="67">
        <v>6311</v>
      </c>
      <c r="I33" s="67">
        <v>6784.82</v>
      </c>
      <c r="J33" s="67">
        <v>5939.8</v>
      </c>
      <c r="K33" s="67">
        <v>6165.07</v>
      </c>
      <c r="L33" s="69">
        <f t="shared" si="13"/>
        <v>60895.970009372075</v>
      </c>
      <c r="M33" s="69">
        <f t="shared" si="13"/>
        <v>58435.18518518518</v>
      </c>
      <c r="N33" s="69">
        <f t="shared" si="13"/>
        <v>61736.30573248407</v>
      </c>
      <c r="O33" s="69">
        <f t="shared" si="13"/>
        <v>56971.03395357759</v>
      </c>
      <c r="P33" s="69">
        <f t="shared" si="14"/>
        <v>60608.23830121903</v>
      </c>
      <c r="Q33" s="90" t="s">
        <v>99</v>
      </c>
      <c r="R33" s="2">
        <f t="shared" si="5"/>
        <v>106.11600000000001</v>
      </c>
      <c r="S33" s="2">
        <f t="shared" si="6"/>
        <v>6339.657999999999</v>
      </c>
      <c r="T33" s="7">
        <f t="shared" si="7"/>
        <v>59742.715518866135</v>
      </c>
    </row>
    <row r="34" spans="1:20" ht="24.75" customHeight="1">
      <c r="A34" s="90" t="s">
        <v>24</v>
      </c>
      <c r="B34" s="67">
        <v>15</v>
      </c>
      <c r="C34" s="67">
        <v>16.08</v>
      </c>
      <c r="D34" s="67">
        <v>16.1</v>
      </c>
      <c r="E34" s="67">
        <v>17.021</v>
      </c>
      <c r="F34" s="67">
        <v>17.73</v>
      </c>
      <c r="G34" s="67">
        <v>1134.1</v>
      </c>
      <c r="H34" s="67">
        <v>1681.44</v>
      </c>
      <c r="I34" s="67">
        <v>1617.03</v>
      </c>
      <c r="J34" s="67">
        <v>1945.042</v>
      </c>
      <c r="K34" s="67">
        <v>2105.51</v>
      </c>
      <c r="L34" s="69">
        <f t="shared" si="13"/>
        <v>75606.66666666666</v>
      </c>
      <c r="M34" s="69">
        <f t="shared" si="13"/>
        <v>104567.1641791045</v>
      </c>
      <c r="N34" s="69">
        <f t="shared" si="13"/>
        <v>100436.64596273292</v>
      </c>
      <c r="O34" s="69">
        <f t="shared" si="13"/>
        <v>114273.0744374596</v>
      </c>
      <c r="P34" s="69">
        <f t="shared" si="14"/>
        <v>118754.08911449522</v>
      </c>
      <c r="Q34" s="24" t="s">
        <v>24</v>
      </c>
      <c r="R34" s="2">
        <f t="shared" si="5"/>
        <v>16.3862</v>
      </c>
      <c r="S34" s="2">
        <f t="shared" si="6"/>
        <v>1696.6244</v>
      </c>
      <c r="T34" s="7">
        <f t="shared" si="7"/>
        <v>103539.83229790922</v>
      </c>
    </row>
    <row r="35" spans="1:20" ht="24.75" customHeight="1">
      <c r="A35" s="90" t="s">
        <v>129</v>
      </c>
      <c r="B35" s="67">
        <v>0.2</v>
      </c>
      <c r="C35" s="67">
        <v>0.17</v>
      </c>
      <c r="D35" s="67"/>
      <c r="E35" s="67">
        <v>0.27</v>
      </c>
      <c r="F35" s="67">
        <v>0.19</v>
      </c>
      <c r="G35" s="67">
        <v>2.3</v>
      </c>
      <c r="H35" s="67">
        <v>2.46</v>
      </c>
      <c r="I35" s="67"/>
      <c r="J35" s="67">
        <v>7.136</v>
      </c>
      <c r="K35" s="67">
        <v>3.96</v>
      </c>
      <c r="L35" s="69">
        <f>G35/B35*1000</f>
        <v>11499.999999999998</v>
      </c>
      <c r="M35" s="69">
        <f>H35/C35*1000</f>
        <v>14470.588235294115</v>
      </c>
      <c r="N35" s="69"/>
      <c r="O35" s="69">
        <f>J35/E35*1000</f>
        <v>26429.629629629628</v>
      </c>
      <c r="P35" s="69">
        <f t="shared" si="14"/>
        <v>20842.105263157893</v>
      </c>
      <c r="Q35" s="24" t="s">
        <v>129</v>
      </c>
      <c r="R35" s="2">
        <f t="shared" si="5"/>
        <v>0.20750000000000002</v>
      </c>
      <c r="S35" s="2">
        <f t="shared" si="6"/>
        <v>3.9640000000000004</v>
      </c>
      <c r="T35" s="7">
        <f t="shared" si="7"/>
        <v>19103.614457831325</v>
      </c>
    </row>
    <row r="36" spans="1:20" ht="24.75" customHeight="1">
      <c r="A36" s="84" t="s">
        <v>57</v>
      </c>
      <c r="B36" s="64" t="s">
        <v>117</v>
      </c>
      <c r="C36" s="67">
        <v>0.67</v>
      </c>
      <c r="D36" s="67">
        <v>0.662</v>
      </c>
      <c r="E36" s="67">
        <v>0.67</v>
      </c>
      <c r="F36" s="67">
        <v>0.66</v>
      </c>
      <c r="G36" s="64" t="s">
        <v>117</v>
      </c>
      <c r="H36" s="67">
        <v>53.2</v>
      </c>
      <c r="I36" s="67">
        <v>52.96</v>
      </c>
      <c r="J36" s="67">
        <v>53.2</v>
      </c>
      <c r="K36" s="67">
        <v>52.8</v>
      </c>
      <c r="L36" s="64" t="s">
        <v>117</v>
      </c>
      <c r="M36" s="69">
        <f aca="true" t="shared" si="15" ref="M36:N38">H36/C36*1000</f>
        <v>79402.98507462686</v>
      </c>
      <c r="N36" s="69">
        <f t="shared" si="15"/>
        <v>80000</v>
      </c>
      <c r="O36" s="69">
        <f>J36/E36*1000</f>
        <v>79402.98507462686</v>
      </c>
      <c r="P36" s="69">
        <f t="shared" si="14"/>
        <v>79999.99999999999</v>
      </c>
      <c r="Q36" s="153" t="s">
        <v>57</v>
      </c>
      <c r="R36" s="2">
        <f t="shared" si="5"/>
        <v>0.6655000000000001</v>
      </c>
      <c r="S36" s="2">
        <f t="shared" si="6"/>
        <v>53.040000000000006</v>
      </c>
      <c r="T36" s="7">
        <f t="shared" si="7"/>
        <v>79699.47407963937</v>
      </c>
    </row>
    <row r="37" spans="1:20" ht="24.75" customHeight="1">
      <c r="A37" s="90" t="s">
        <v>42</v>
      </c>
      <c r="B37" s="67">
        <v>1.765</v>
      </c>
      <c r="C37" s="67">
        <v>1.949</v>
      </c>
      <c r="D37" s="67">
        <v>2.027</v>
      </c>
      <c r="E37" s="67">
        <v>2.02</v>
      </c>
      <c r="F37" s="67">
        <v>1.92</v>
      </c>
      <c r="G37" s="67">
        <v>277.683</v>
      </c>
      <c r="H37" s="67">
        <v>287.785</v>
      </c>
      <c r="I37" s="67">
        <v>304.516</v>
      </c>
      <c r="J37" s="67">
        <v>304.07</v>
      </c>
      <c r="K37" s="67">
        <v>316.97</v>
      </c>
      <c r="L37" s="69">
        <f>G37/B37*1000</f>
        <v>157327.47875354107</v>
      </c>
      <c r="M37" s="69">
        <f t="shared" si="15"/>
        <v>147657.77321703438</v>
      </c>
      <c r="N37" s="69">
        <f t="shared" si="15"/>
        <v>150229.89639861864</v>
      </c>
      <c r="O37" s="69">
        <f>J37/E37*1000</f>
        <v>150529.70297029702</v>
      </c>
      <c r="P37" s="69">
        <f t="shared" si="14"/>
        <v>165088.5416666667</v>
      </c>
      <c r="Q37" s="24" t="s">
        <v>42</v>
      </c>
      <c r="R37" s="2">
        <f t="shared" si="5"/>
        <v>1.9362</v>
      </c>
      <c r="S37" s="2">
        <f t="shared" si="6"/>
        <v>298.20480000000003</v>
      </c>
      <c r="T37" s="7">
        <f t="shared" si="7"/>
        <v>154015.4942671212</v>
      </c>
    </row>
    <row r="38" spans="1:20" ht="24.75" customHeight="1">
      <c r="A38" s="90" t="s">
        <v>47</v>
      </c>
      <c r="B38" s="64">
        <f>SUM(B7:B37)</f>
        <v>4884.829</v>
      </c>
      <c r="C38" s="64">
        <f aca="true" t="shared" si="16" ref="C38:K38">SUM(C7:C37)</f>
        <v>5037.655</v>
      </c>
      <c r="D38" s="64">
        <f t="shared" si="16"/>
        <v>4998.943000000001</v>
      </c>
      <c r="E38" s="64">
        <f t="shared" si="16"/>
        <v>4993.348000000001</v>
      </c>
      <c r="F38" s="64">
        <f t="shared" si="16"/>
        <v>5066.78</v>
      </c>
      <c r="G38" s="64">
        <f t="shared" si="16"/>
        <v>342381.55519999994</v>
      </c>
      <c r="H38" s="64">
        <f t="shared" si="16"/>
        <v>361036.48600000003</v>
      </c>
      <c r="I38" s="64">
        <f t="shared" si="16"/>
        <v>341199.6503250001</v>
      </c>
      <c r="J38" s="64">
        <f t="shared" si="16"/>
        <v>352141.82934000005</v>
      </c>
      <c r="K38" s="64">
        <f t="shared" si="16"/>
        <v>362332.77</v>
      </c>
      <c r="L38" s="69">
        <f>G38/B38*1000</f>
        <v>70090.79646390896</v>
      </c>
      <c r="M38" s="69">
        <f t="shared" si="15"/>
        <v>71667.56873982043</v>
      </c>
      <c r="N38" s="69">
        <f t="shared" si="15"/>
        <v>68254.35903650032</v>
      </c>
      <c r="O38" s="69">
        <f>J38/E38*1000</f>
        <v>70522.18858769708</v>
      </c>
      <c r="P38" s="69">
        <f t="shared" si="14"/>
        <v>71511.44711236724</v>
      </c>
      <c r="Q38" s="24" t="s">
        <v>47</v>
      </c>
      <c r="R38" s="2">
        <f t="shared" si="5"/>
        <v>4996.311</v>
      </c>
      <c r="S38" s="2">
        <f t="shared" si="6"/>
        <v>351818.4581730001</v>
      </c>
      <c r="T38" s="7">
        <f t="shared" si="7"/>
        <v>70415.64429696232</v>
      </c>
    </row>
    <row r="39" spans="1:20" ht="18">
      <c r="A39" s="93"/>
      <c r="Q39" s="3"/>
      <c r="R39" s="49">
        <v>48</v>
      </c>
      <c r="S39" s="3"/>
      <c r="T39" s="140"/>
    </row>
    <row r="40" ht="18">
      <c r="A40" s="28"/>
    </row>
  </sheetData>
  <sheetProtection/>
  <mergeCells count="8">
    <mergeCell ref="B4:F4"/>
    <mergeCell ref="Q1:T1"/>
    <mergeCell ref="Q2:T2"/>
    <mergeCell ref="Q4:Q5"/>
    <mergeCell ref="A3:K3"/>
    <mergeCell ref="A4:A5"/>
    <mergeCell ref="L4:P4"/>
    <mergeCell ref="G4:K4"/>
  </mergeCells>
  <printOptions horizontalCentered="1" verticalCentered="1"/>
  <pageMargins left="0.2362204724409449" right="0.2362204724409449" top="0.31496062992125984" bottom="0.1968503937007874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0" zoomScaleNormal="75" zoomScaleSheetLayoutView="80" zoomScalePageLayoutView="0" workbookViewId="0" topLeftCell="A1">
      <pane xSplit="1" ySplit="6" topLeftCell="I20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32" sqref="R32"/>
    </sheetView>
  </sheetViews>
  <sheetFormatPr defaultColWidth="9.140625" defaultRowHeight="12.75"/>
  <cols>
    <col min="1" max="1" width="23.28125" style="62" customWidth="1"/>
    <col min="2" max="3" width="12.00390625" style="62" customWidth="1"/>
    <col min="4" max="6" width="12.57421875" style="62" customWidth="1"/>
    <col min="7" max="8" width="11.28125" style="62" customWidth="1"/>
    <col min="9" max="10" width="12.57421875" style="62" customWidth="1"/>
    <col min="11" max="11" width="14.00390625" style="62" customWidth="1"/>
    <col min="12" max="14" width="11.57421875" style="62" customWidth="1"/>
    <col min="15" max="15" width="12.421875" style="62" customWidth="1"/>
    <col min="16" max="16" width="11.57421875" style="62" customWidth="1"/>
    <col min="17" max="17" width="30.8515625" style="62" customWidth="1"/>
    <col min="18" max="18" width="17.28125" style="62" customWidth="1"/>
    <col min="19" max="19" width="19.140625" style="62" customWidth="1"/>
    <col min="20" max="20" width="17.28125" style="62" customWidth="1"/>
    <col min="21" max="16384" width="9.140625" style="62" customWidth="1"/>
  </cols>
  <sheetData>
    <row r="1" spans="17:20" ht="18">
      <c r="Q1" s="205" t="s">
        <v>161</v>
      </c>
      <c r="R1" s="205"/>
      <c r="S1" s="205"/>
      <c r="T1" s="205"/>
    </row>
    <row r="2" spans="17:20" ht="18">
      <c r="Q2" s="205" t="s">
        <v>182</v>
      </c>
      <c r="R2" s="205"/>
      <c r="S2" s="205"/>
      <c r="T2" s="205"/>
    </row>
    <row r="3" spans="1:20" ht="27.75" customHeight="1">
      <c r="A3" s="243" t="s">
        <v>114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61"/>
      <c r="Q3" s="151"/>
      <c r="R3" s="151"/>
      <c r="S3" s="151"/>
      <c r="T3" s="151"/>
    </row>
    <row r="4" spans="1:20" ht="3" customHeight="1" hidden="1">
      <c r="A4" s="63"/>
      <c r="Q4" s="197" t="s">
        <v>148</v>
      </c>
      <c r="R4" s="244" t="s">
        <v>162</v>
      </c>
      <c r="S4" s="244" t="s">
        <v>163</v>
      </c>
      <c r="T4" s="244" t="s">
        <v>164</v>
      </c>
    </row>
    <row r="5" spans="1:20" ht="63" customHeight="1">
      <c r="A5" s="242" t="s">
        <v>0</v>
      </c>
      <c r="B5" s="189" t="s">
        <v>85</v>
      </c>
      <c r="C5" s="190"/>
      <c r="D5" s="190"/>
      <c r="E5" s="190"/>
      <c r="F5" s="191"/>
      <c r="G5" s="245" t="s">
        <v>115</v>
      </c>
      <c r="H5" s="246"/>
      <c r="I5" s="246"/>
      <c r="J5" s="246"/>
      <c r="K5" s="247"/>
      <c r="L5" s="189" t="s">
        <v>83</v>
      </c>
      <c r="M5" s="190"/>
      <c r="N5" s="190"/>
      <c r="O5" s="190"/>
      <c r="P5" s="191"/>
      <c r="Q5" s="197"/>
      <c r="R5" s="244"/>
      <c r="S5" s="244"/>
      <c r="T5" s="244"/>
    </row>
    <row r="6" spans="1:20" s="66" customFormat="1" ht="33.75" customHeight="1">
      <c r="A6" s="242"/>
      <c r="B6" s="65" t="s">
        <v>100</v>
      </c>
      <c r="C6" s="65" t="s">
        <v>112</v>
      </c>
      <c r="D6" s="65" t="s">
        <v>132</v>
      </c>
      <c r="E6" s="65" t="s">
        <v>133</v>
      </c>
      <c r="F6" s="65" t="s">
        <v>173</v>
      </c>
      <c r="G6" s="65" t="s">
        <v>100</v>
      </c>
      <c r="H6" s="65" t="s">
        <v>112</v>
      </c>
      <c r="I6" s="65" t="s">
        <v>132</v>
      </c>
      <c r="J6" s="65" t="s">
        <v>133</v>
      </c>
      <c r="K6" s="65" t="s">
        <v>173</v>
      </c>
      <c r="L6" s="65" t="s">
        <v>100</v>
      </c>
      <c r="M6" s="65" t="s">
        <v>112</v>
      </c>
      <c r="N6" s="65" t="s">
        <v>132</v>
      </c>
      <c r="O6" s="65" t="s">
        <v>133</v>
      </c>
      <c r="P6" s="65" t="s">
        <v>173</v>
      </c>
      <c r="Q6" s="106">
        <v>1</v>
      </c>
      <c r="R6" s="152">
        <v>2</v>
      </c>
      <c r="S6" s="152">
        <v>3</v>
      </c>
      <c r="T6" s="152">
        <v>4</v>
      </c>
    </row>
    <row r="7" spans="1:20" ht="28.5" customHeight="1">
      <c r="A7" s="67" t="s">
        <v>1</v>
      </c>
      <c r="B7" s="64">
        <v>403.1</v>
      </c>
      <c r="C7" s="64">
        <v>432.7</v>
      </c>
      <c r="D7" s="64">
        <v>588.51</v>
      </c>
      <c r="E7" s="64">
        <v>676.43</v>
      </c>
      <c r="F7" s="64">
        <v>821</v>
      </c>
      <c r="G7" s="64">
        <v>1164.91</v>
      </c>
      <c r="H7" s="64">
        <v>1367.44</v>
      </c>
      <c r="I7" s="64">
        <v>2025.19</v>
      </c>
      <c r="J7" s="64">
        <v>1411.12</v>
      </c>
      <c r="K7" s="64">
        <v>2841</v>
      </c>
      <c r="L7" s="68">
        <f>G7*170/B7</f>
        <v>491.2793351525676</v>
      </c>
      <c r="M7" s="68">
        <f>H7*170/C7</f>
        <v>537.2424312456668</v>
      </c>
      <c r="N7" s="68">
        <f>I7*170/D7</f>
        <v>585.0067118655588</v>
      </c>
      <c r="O7" s="68">
        <f>J7*170/E7</f>
        <v>354.6418698165368</v>
      </c>
      <c r="P7" s="68">
        <f>K7*170/F7</f>
        <v>588.2704019488428</v>
      </c>
      <c r="Q7" s="153" t="s">
        <v>1</v>
      </c>
      <c r="R7" s="5">
        <f>AVERAGE(B7:F7)</f>
        <v>584.348</v>
      </c>
      <c r="S7" s="5">
        <f>AVERAGE(G7:K7)</f>
        <v>1761.932</v>
      </c>
      <c r="T7" s="30">
        <f>S7/R7*170</f>
        <v>512.5857194685359</v>
      </c>
    </row>
    <row r="8" spans="1:20" ht="28.5" customHeight="1" hidden="1">
      <c r="A8" s="67" t="s">
        <v>30</v>
      </c>
      <c r="B8" s="64" t="s">
        <v>116</v>
      </c>
      <c r="C8" s="64" t="s">
        <v>116</v>
      </c>
      <c r="D8" s="64" t="s">
        <v>116</v>
      </c>
      <c r="E8" s="64" t="s">
        <v>116</v>
      </c>
      <c r="F8" s="64" t="s">
        <v>116</v>
      </c>
      <c r="G8" s="64" t="s">
        <v>116</v>
      </c>
      <c r="H8" s="64" t="s">
        <v>116</v>
      </c>
      <c r="I8" s="64" t="s">
        <v>116</v>
      </c>
      <c r="J8" s="64" t="s">
        <v>116</v>
      </c>
      <c r="K8" s="64" t="s">
        <v>116</v>
      </c>
      <c r="L8" s="64" t="s">
        <v>116</v>
      </c>
      <c r="M8" s="64" t="s">
        <v>116</v>
      </c>
      <c r="N8" s="64" t="s">
        <v>116</v>
      </c>
      <c r="O8" s="64" t="s">
        <v>116</v>
      </c>
      <c r="P8" s="64" t="s">
        <v>116</v>
      </c>
      <c r="Q8" s="153" t="s">
        <v>30</v>
      </c>
      <c r="R8" s="5" t="e">
        <f aca="true" t="shared" si="0" ref="R8:R30">AVERAGE(B8:F8)</f>
        <v>#DIV/0!</v>
      </c>
      <c r="S8" s="5" t="e">
        <f aca="true" t="shared" si="1" ref="S8:S30">AVERAGE(G8:K8)</f>
        <v>#DIV/0!</v>
      </c>
      <c r="T8" s="30" t="e">
        <f aca="true" t="shared" si="2" ref="T8:T30">S8/R8*170</f>
        <v>#DIV/0!</v>
      </c>
    </row>
    <row r="9" spans="1:20" ht="28.5" customHeight="1" hidden="1">
      <c r="A9" s="67" t="s">
        <v>28</v>
      </c>
      <c r="B9" s="64" t="s">
        <v>116</v>
      </c>
      <c r="C9" s="64" t="s">
        <v>116</v>
      </c>
      <c r="D9" s="64" t="s">
        <v>116</v>
      </c>
      <c r="E9" s="64" t="s">
        <v>116</v>
      </c>
      <c r="F9" s="64" t="s">
        <v>116</v>
      </c>
      <c r="G9" s="64" t="s">
        <v>116</v>
      </c>
      <c r="H9" s="64" t="s">
        <v>116</v>
      </c>
      <c r="I9" s="64" t="s">
        <v>116</v>
      </c>
      <c r="J9" s="64" t="s">
        <v>116</v>
      </c>
      <c r="K9" s="64" t="s">
        <v>116</v>
      </c>
      <c r="L9" s="64" t="s">
        <v>116</v>
      </c>
      <c r="M9" s="64" t="s">
        <v>116</v>
      </c>
      <c r="N9" s="64" t="s">
        <v>116</v>
      </c>
      <c r="O9" s="64" t="s">
        <v>116</v>
      </c>
      <c r="P9" s="64" t="s">
        <v>116</v>
      </c>
      <c r="Q9" s="153" t="s">
        <v>28</v>
      </c>
      <c r="R9" s="5" t="e">
        <f t="shared" si="0"/>
        <v>#DIV/0!</v>
      </c>
      <c r="S9" s="5" t="e">
        <f t="shared" si="1"/>
        <v>#DIV/0!</v>
      </c>
      <c r="T9" s="30" t="e">
        <f t="shared" si="2"/>
        <v>#DIV/0!</v>
      </c>
    </row>
    <row r="10" spans="1:20" ht="28.5" customHeight="1">
      <c r="A10" s="67" t="s">
        <v>8</v>
      </c>
      <c r="B10" s="64">
        <v>2633</v>
      </c>
      <c r="C10" s="64">
        <v>2962</v>
      </c>
      <c r="D10" s="64">
        <v>2497</v>
      </c>
      <c r="E10" s="64">
        <v>2519</v>
      </c>
      <c r="F10" s="64">
        <v>2773</v>
      </c>
      <c r="G10" s="64">
        <v>10400</v>
      </c>
      <c r="H10" s="64">
        <v>12000</v>
      </c>
      <c r="I10" s="64">
        <v>8850</v>
      </c>
      <c r="J10" s="64">
        <v>10150</v>
      </c>
      <c r="K10" s="64">
        <v>10500</v>
      </c>
      <c r="L10" s="68">
        <f aca="true" t="shared" si="3" ref="L10:P11">G10*170/B10</f>
        <v>671.4774022028105</v>
      </c>
      <c r="M10" s="68">
        <f t="shared" si="3"/>
        <v>688.7238352464551</v>
      </c>
      <c r="N10" s="68">
        <f t="shared" si="3"/>
        <v>602.5230276331598</v>
      </c>
      <c r="O10" s="68">
        <f t="shared" si="3"/>
        <v>684.9940452560539</v>
      </c>
      <c r="P10" s="68">
        <f t="shared" si="3"/>
        <v>643.7071763433105</v>
      </c>
      <c r="Q10" s="153" t="s">
        <v>8</v>
      </c>
      <c r="R10" s="5">
        <f t="shared" si="0"/>
        <v>2676.8</v>
      </c>
      <c r="S10" s="5">
        <f t="shared" si="1"/>
        <v>10380</v>
      </c>
      <c r="T10" s="30">
        <f t="shared" si="2"/>
        <v>659.2199641362821</v>
      </c>
    </row>
    <row r="11" spans="1:20" ht="28.5" customHeight="1">
      <c r="A11" s="67" t="s">
        <v>36</v>
      </c>
      <c r="B11" s="64">
        <v>492</v>
      </c>
      <c r="C11" s="64">
        <v>641</v>
      </c>
      <c r="D11" s="64">
        <v>614</v>
      </c>
      <c r="E11" s="64">
        <v>536</v>
      </c>
      <c r="F11" s="64">
        <v>648</v>
      </c>
      <c r="G11" s="64">
        <v>1750</v>
      </c>
      <c r="H11" s="64">
        <v>2650</v>
      </c>
      <c r="I11" s="64">
        <v>2500</v>
      </c>
      <c r="J11" s="64">
        <v>2302</v>
      </c>
      <c r="K11" s="64">
        <v>2300</v>
      </c>
      <c r="L11" s="68">
        <f t="shared" si="3"/>
        <v>604.6747967479674</v>
      </c>
      <c r="M11" s="68">
        <f t="shared" si="3"/>
        <v>702.808112324493</v>
      </c>
      <c r="N11" s="68">
        <f t="shared" si="3"/>
        <v>692.1824104234528</v>
      </c>
      <c r="O11" s="68">
        <f t="shared" si="3"/>
        <v>730.1119402985074</v>
      </c>
      <c r="P11" s="68">
        <f t="shared" si="3"/>
        <v>603.395061728395</v>
      </c>
      <c r="Q11" s="153" t="s">
        <v>36</v>
      </c>
      <c r="R11" s="5">
        <f t="shared" si="0"/>
        <v>586.2</v>
      </c>
      <c r="S11" s="5">
        <f t="shared" si="1"/>
        <v>2300.4</v>
      </c>
      <c r="T11" s="30">
        <f t="shared" si="2"/>
        <v>667.1238485158649</v>
      </c>
    </row>
    <row r="12" spans="1:20" ht="28.5" customHeight="1" hidden="1">
      <c r="A12" s="67" t="s">
        <v>48</v>
      </c>
      <c r="B12" s="64" t="s">
        <v>116</v>
      </c>
      <c r="C12" s="64" t="s">
        <v>116</v>
      </c>
      <c r="D12" s="64" t="s">
        <v>116</v>
      </c>
      <c r="E12" s="64" t="s">
        <v>116</v>
      </c>
      <c r="F12" s="64" t="s">
        <v>116</v>
      </c>
      <c r="G12" s="64" t="s">
        <v>116</v>
      </c>
      <c r="H12" s="64" t="s">
        <v>116</v>
      </c>
      <c r="I12" s="64" t="s">
        <v>116</v>
      </c>
      <c r="J12" s="64" t="s">
        <v>116</v>
      </c>
      <c r="K12" s="64" t="s">
        <v>116</v>
      </c>
      <c r="L12" s="64" t="s">
        <v>116</v>
      </c>
      <c r="M12" s="64" t="s">
        <v>116</v>
      </c>
      <c r="N12" s="64" t="s">
        <v>116</v>
      </c>
      <c r="O12" s="64" t="s">
        <v>116</v>
      </c>
      <c r="P12" s="64" t="s">
        <v>116</v>
      </c>
      <c r="Q12" s="153" t="s">
        <v>48</v>
      </c>
      <c r="R12" s="5" t="e">
        <f t="shared" si="0"/>
        <v>#DIV/0!</v>
      </c>
      <c r="S12" s="5" t="e">
        <f t="shared" si="1"/>
        <v>#DIV/0!</v>
      </c>
      <c r="T12" s="30" t="e">
        <f t="shared" si="2"/>
        <v>#DIV/0!</v>
      </c>
    </row>
    <row r="13" spans="1:20" ht="28.5" customHeight="1">
      <c r="A13" s="67" t="s">
        <v>11</v>
      </c>
      <c r="B13" s="64">
        <v>545</v>
      </c>
      <c r="C13" s="64">
        <v>554</v>
      </c>
      <c r="D13" s="64">
        <v>485</v>
      </c>
      <c r="E13" s="64">
        <v>662</v>
      </c>
      <c r="F13" s="64">
        <v>875</v>
      </c>
      <c r="G13" s="64">
        <v>1200</v>
      </c>
      <c r="H13" s="64">
        <v>1200</v>
      </c>
      <c r="I13" s="64">
        <v>1255</v>
      </c>
      <c r="J13" s="64">
        <v>1875</v>
      </c>
      <c r="K13" s="64">
        <v>2311</v>
      </c>
      <c r="L13" s="68">
        <f>G13*170/B13</f>
        <v>374.3119266055046</v>
      </c>
      <c r="M13" s="68">
        <f>H13*170/C13</f>
        <v>368.23104693140795</v>
      </c>
      <c r="N13" s="68">
        <f>I13*170/D13</f>
        <v>439.89690721649487</v>
      </c>
      <c r="O13" s="68">
        <f>J13*170/E13</f>
        <v>481.49546827794563</v>
      </c>
      <c r="P13" s="68">
        <f>K13*170/F13</f>
        <v>448.9942857142857</v>
      </c>
      <c r="Q13" s="153" t="s">
        <v>11</v>
      </c>
      <c r="R13" s="5">
        <f t="shared" si="0"/>
        <v>624.2</v>
      </c>
      <c r="S13" s="5">
        <f t="shared" si="1"/>
        <v>1568.2</v>
      </c>
      <c r="T13" s="30">
        <f t="shared" si="2"/>
        <v>427.09708426786284</v>
      </c>
    </row>
    <row r="14" spans="1:20" ht="28.5" customHeight="1" hidden="1">
      <c r="A14" s="67" t="s">
        <v>12</v>
      </c>
      <c r="B14" s="64" t="s">
        <v>116</v>
      </c>
      <c r="C14" s="64" t="s">
        <v>116</v>
      </c>
      <c r="D14" s="64" t="s">
        <v>116</v>
      </c>
      <c r="E14" s="64" t="s">
        <v>116</v>
      </c>
      <c r="F14" s="64" t="s">
        <v>116</v>
      </c>
      <c r="G14" s="64" t="s">
        <v>116</v>
      </c>
      <c r="H14" s="64" t="s">
        <v>116</v>
      </c>
      <c r="I14" s="64" t="s">
        <v>116</v>
      </c>
      <c r="J14" s="64" t="s">
        <v>116</v>
      </c>
      <c r="K14" s="64" t="s">
        <v>116</v>
      </c>
      <c r="L14" s="64" t="s">
        <v>116</v>
      </c>
      <c r="M14" s="64" t="s">
        <v>116</v>
      </c>
      <c r="N14" s="64" t="s">
        <v>116</v>
      </c>
      <c r="O14" s="64" t="s">
        <v>116</v>
      </c>
      <c r="P14" s="64" t="s">
        <v>116</v>
      </c>
      <c r="Q14" s="153" t="s">
        <v>12</v>
      </c>
      <c r="R14" s="5" t="e">
        <f t="shared" si="0"/>
        <v>#DIV/0!</v>
      </c>
      <c r="S14" s="5" t="e">
        <f t="shared" si="1"/>
        <v>#DIV/0!</v>
      </c>
      <c r="T14" s="30" t="e">
        <f t="shared" si="2"/>
        <v>#DIV/0!</v>
      </c>
    </row>
    <row r="15" spans="1:20" ht="28.5" customHeight="1">
      <c r="A15" s="67" t="s">
        <v>13</v>
      </c>
      <c r="B15" s="64">
        <v>650</v>
      </c>
      <c r="C15" s="64">
        <v>706</v>
      </c>
      <c r="D15" s="64">
        <v>608</v>
      </c>
      <c r="E15" s="64">
        <v>514</v>
      </c>
      <c r="F15" s="64">
        <v>547</v>
      </c>
      <c r="G15" s="64">
        <v>2000</v>
      </c>
      <c r="H15" s="64">
        <v>2000</v>
      </c>
      <c r="I15" s="64">
        <v>2200</v>
      </c>
      <c r="J15" s="64">
        <v>1730</v>
      </c>
      <c r="K15" s="64">
        <v>1750</v>
      </c>
      <c r="L15" s="68">
        <f aca="true" t="shared" si="4" ref="L15:P16">G15*170/B15</f>
        <v>523.0769230769231</v>
      </c>
      <c r="M15" s="68">
        <f t="shared" si="4"/>
        <v>481.5864022662889</v>
      </c>
      <c r="N15" s="68">
        <f t="shared" si="4"/>
        <v>615.1315789473684</v>
      </c>
      <c r="O15" s="68">
        <f t="shared" si="4"/>
        <v>572.1789883268483</v>
      </c>
      <c r="P15" s="68">
        <f t="shared" si="4"/>
        <v>543.8756855575868</v>
      </c>
      <c r="Q15" s="153" t="s">
        <v>13</v>
      </c>
      <c r="R15" s="5">
        <f t="shared" si="0"/>
        <v>605</v>
      </c>
      <c r="S15" s="5">
        <f t="shared" si="1"/>
        <v>1936</v>
      </c>
      <c r="T15" s="30">
        <f t="shared" si="2"/>
        <v>544</v>
      </c>
    </row>
    <row r="16" spans="1:20" ht="28.5" customHeight="1">
      <c r="A16" s="67" t="s">
        <v>14</v>
      </c>
      <c r="B16" s="64">
        <v>3942</v>
      </c>
      <c r="C16" s="64">
        <v>4125</v>
      </c>
      <c r="D16" s="64">
        <v>4146</v>
      </c>
      <c r="E16" s="64">
        <v>4192</v>
      </c>
      <c r="F16" s="64">
        <v>4190</v>
      </c>
      <c r="G16" s="64">
        <v>8500</v>
      </c>
      <c r="H16" s="64">
        <v>7200</v>
      </c>
      <c r="I16" s="64">
        <v>7655</v>
      </c>
      <c r="J16" s="64">
        <v>8834</v>
      </c>
      <c r="K16" s="64">
        <v>7000</v>
      </c>
      <c r="L16" s="68">
        <f t="shared" si="4"/>
        <v>366.56519533231864</v>
      </c>
      <c r="M16" s="68">
        <f t="shared" si="4"/>
        <v>296.72727272727275</v>
      </c>
      <c r="N16" s="68">
        <f t="shared" si="4"/>
        <v>313.88084901109505</v>
      </c>
      <c r="O16" s="68">
        <f t="shared" si="4"/>
        <v>358.24904580152673</v>
      </c>
      <c r="P16" s="68">
        <f t="shared" si="4"/>
        <v>284.00954653937947</v>
      </c>
      <c r="Q16" s="153" t="s">
        <v>14</v>
      </c>
      <c r="R16" s="5">
        <f t="shared" si="0"/>
        <v>4119</v>
      </c>
      <c r="S16" s="5">
        <f t="shared" si="1"/>
        <v>7837.8</v>
      </c>
      <c r="T16" s="30">
        <f t="shared" si="2"/>
        <v>323.48288419519304</v>
      </c>
    </row>
    <row r="17" spans="1:20" ht="28.5" customHeight="1" hidden="1">
      <c r="A17" s="67" t="s">
        <v>39</v>
      </c>
      <c r="B17" s="64" t="s">
        <v>116</v>
      </c>
      <c r="C17" s="64" t="s">
        <v>116</v>
      </c>
      <c r="D17" s="64" t="s">
        <v>116</v>
      </c>
      <c r="E17" s="64" t="s">
        <v>116</v>
      </c>
      <c r="F17" s="64" t="s">
        <v>116</v>
      </c>
      <c r="G17" s="64" t="s">
        <v>116</v>
      </c>
      <c r="H17" s="64" t="s">
        <v>116</v>
      </c>
      <c r="I17" s="64" t="s">
        <v>116</v>
      </c>
      <c r="J17" s="64" t="s">
        <v>116</v>
      </c>
      <c r="K17" s="64" t="s">
        <v>116</v>
      </c>
      <c r="L17" s="64" t="s">
        <v>116</v>
      </c>
      <c r="M17" s="64" t="s">
        <v>116</v>
      </c>
      <c r="N17" s="64" t="s">
        <v>116</v>
      </c>
      <c r="O17" s="64" t="s">
        <v>116</v>
      </c>
      <c r="P17" s="64" t="s">
        <v>116</v>
      </c>
      <c r="Q17" s="153" t="s">
        <v>39</v>
      </c>
      <c r="R17" s="5" t="e">
        <f t="shared" si="0"/>
        <v>#DIV/0!</v>
      </c>
      <c r="S17" s="5" t="e">
        <f t="shared" si="1"/>
        <v>#DIV/0!</v>
      </c>
      <c r="T17" s="30" t="e">
        <f t="shared" si="2"/>
        <v>#DIV/0!</v>
      </c>
    </row>
    <row r="18" spans="1:20" ht="28.5" customHeight="1" hidden="1">
      <c r="A18" s="67" t="s">
        <v>40</v>
      </c>
      <c r="B18" s="64" t="s">
        <v>116</v>
      </c>
      <c r="C18" s="64" t="s">
        <v>116</v>
      </c>
      <c r="D18" s="64" t="s">
        <v>116</v>
      </c>
      <c r="E18" s="64" t="s">
        <v>116</v>
      </c>
      <c r="F18" s="64" t="s">
        <v>116</v>
      </c>
      <c r="G18" s="64" t="s">
        <v>116</v>
      </c>
      <c r="H18" s="64" t="s">
        <v>116</v>
      </c>
      <c r="I18" s="64" t="s">
        <v>116</v>
      </c>
      <c r="J18" s="64" t="s">
        <v>116</v>
      </c>
      <c r="K18" s="64" t="s">
        <v>116</v>
      </c>
      <c r="L18" s="64" t="s">
        <v>116</v>
      </c>
      <c r="M18" s="64" t="s">
        <v>116</v>
      </c>
      <c r="N18" s="64" t="s">
        <v>116</v>
      </c>
      <c r="O18" s="64" t="s">
        <v>116</v>
      </c>
      <c r="P18" s="64" t="s">
        <v>116</v>
      </c>
      <c r="Q18" s="153" t="s">
        <v>40</v>
      </c>
      <c r="R18" s="5" t="e">
        <f t="shared" si="0"/>
        <v>#DIV/0!</v>
      </c>
      <c r="S18" s="5" t="e">
        <f t="shared" si="1"/>
        <v>#DIV/0!</v>
      </c>
      <c r="T18" s="30" t="e">
        <f t="shared" si="2"/>
        <v>#DIV/0!</v>
      </c>
    </row>
    <row r="19" spans="1:20" ht="28.5" customHeight="1" hidden="1">
      <c r="A19" s="67" t="s">
        <v>15</v>
      </c>
      <c r="B19" s="64" t="s">
        <v>116</v>
      </c>
      <c r="C19" s="64" t="s">
        <v>116</v>
      </c>
      <c r="D19" s="64" t="s">
        <v>116</v>
      </c>
      <c r="E19" s="64" t="s">
        <v>116</v>
      </c>
      <c r="F19" s="64" t="s">
        <v>116</v>
      </c>
      <c r="G19" s="64" t="s">
        <v>116</v>
      </c>
      <c r="H19" s="64" t="s">
        <v>116</v>
      </c>
      <c r="I19" s="64" t="s">
        <v>116</v>
      </c>
      <c r="J19" s="64" t="s">
        <v>116</v>
      </c>
      <c r="K19" s="64" t="s">
        <v>116</v>
      </c>
      <c r="L19" s="64" t="s">
        <v>116</v>
      </c>
      <c r="M19" s="64" t="s">
        <v>116</v>
      </c>
      <c r="N19" s="64" t="s">
        <v>116</v>
      </c>
      <c r="O19" s="64" t="s">
        <v>116</v>
      </c>
      <c r="P19" s="64" t="s">
        <v>116</v>
      </c>
      <c r="Q19" s="153" t="s">
        <v>15</v>
      </c>
      <c r="R19" s="5" t="e">
        <f t="shared" si="0"/>
        <v>#DIV/0!</v>
      </c>
      <c r="S19" s="5" t="e">
        <f t="shared" si="1"/>
        <v>#DIV/0!</v>
      </c>
      <c r="T19" s="30" t="e">
        <f t="shared" si="2"/>
        <v>#DIV/0!</v>
      </c>
    </row>
    <row r="20" spans="1:20" ht="28.5" customHeight="1">
      <c r="A20" s="67" t="s">
        <v>131</v>
      </c>
      <c r="B20" s="64">
        <v>74</v>
      </c>
      <c r="C20" s="64">
        <v>102</v>
      </c>
      <c r="D20" s="64">
        <v>119</v>
      </c>
      <c r="E20" s="64">
        <v>124</v>
      </c>
      <c r="F20" s="64">
        <v>127</v>
      </c>
      <c r="G20" s="64">
        <v>250</v>
      </c>
      <c r="H20" s="64">
        <v>325</v>
      </c>
      <c r="I20" s="64">
        <v>400</v>
      </c>
      <c r="J20" s="64">
        <v>299</v>
      </c>
      <c r="K20" s="64">
        <v>400</v>
      </c>
      <c r="L20" s="68">
        <f aca="true" t="shared" si="5" ref="L20:P23">G20*170/B20</f>
        <v>574.3243243243244</v>
      </c>
      <c r="M20" s="68">
        <f t="shared" si="5"/>
        <v>541.6666666666666</v>
      </c>
      <c r="N20" s="68">
        <f t="shared" si="5"/>
        <v>571.4285714285714</v>
      </c>
      <c r="O20" s="68">
        <f t="shared" si="5"/>
        <v>409.9193548387097</v>
      </c>
      <c r="P20" s="68">
        <f t="shared" si="5"/>
        <v>535.4330708661417</v>
      </c>
      <c r="Q20" s="153" t="s">
        <v>131</v>
      </c>
      <c r="R20" s="5">
        <f t="shared" si="0"/>
        <v>109.2</v>
      </c>
      <c r="S20" s="5">
        <f t="shared" si="1"/>
        <v>334.8</v>
      </c>
      <c r="T20" s="30">
        <f t="shared" si="2"/>
        <v>521.2087912087912</v>
      </c>
    </row>
    <row r="21" spans="1:20" ht="28.5" customHeight="1">
      <c r="A21" s="67" t="s">
        <v>18</v>
      </c>
      <c r="B21" s="64">
        <v>530</v>
      </c>
      <c r="C21" s="64">
        <v>560</v>
      </c>
      <c r="D21" s="64">
        <v>480</v>
      </c>
      <c r="E21" s="64">
        <v>446</v>
      </c>
      <c r="F21" s="64">
        <v>420</v>
      </c>
      <c r="G21" s="64">
        <v>2100</v>
      </c>
      <c r="H21" s="64">
        <v>2300</v>
      </c>
      <c r="I21" s="64">
        <v>2000</v>
      </c>
      <c r="J21" s="64">
        <v>1968</v>
      </c>
      <c r="K21" s="64">
        <v>1600</v>
      </c>
      <c r="L21" s="68">
        <f t="shared" si="5"/>
        <v>673.5849056603773</v>
      </c>
      <c r="M21" s="68">
        <f t="shared" si="5"/>
        <v>698.2142857142857</v>
      </c>
      <c r="N21" s="68">
        <f t="shared" si="5"/>
        <v>708.3333333333334</v>
      </c>
      <c r="O21" s="68">
        <f t="shared" si="5"/>
        <v>750.1345291479821</v>
      </c>
      <c r="P21" s="68">
        <f t="shared" si="5"/>
        <v>647.6190476190476</v>
      </c>
      <c r="Q21" s="153" t="s">
        <v>18</v>
      </c>
      <c r="R21" s="5">
        <f t="shared" si="0"/>
        <v>487.2</v>
      </c>
      <c r="S21" s="5">
        <f t="shared" si="1"/>
        <v>1993.6</v>
      </c>
      <c r="T21" s="30">
        <f t="shared" si="2"/>
        <v>695.6321839080459</v>
      </c>
    </row>
    <row r="22" spans="1:20" ht="28.5" customHeight="1">
      <c r="A22" s="67" t="s">
        <v>19</v>
      </c>
      <c r="B22" s="64">
        <v>335</v>
      </c>
      <c r="C22" s="64">
        <v>470</v>
      </c>
      <c r="D22" s="64">
        <v>450</v>
      </c>
      <c r="E22" s="64">
        <v>393</v>
      </c>
      <c r="F22" s="64">
        <v>487</v>
      </c>
      <c r="G22" s="64">
        <v>900</v>
      </c>
      <c r="H22" s="64">
        <v>1335</v>
      </c>
      <c r="I22" s="64">
        <v>1400</v>
      </c>
      <c r="J22" s="64">
        <v>1287</v>
      </c>
      <c r="K22" s="64">
        <v>1527</v>
      </c>
      <c r="L22" s="68">
        <f t="shared" si="5"/>
        <v>456.7164179104478</v>
      </c>
      <c r="M22" s="68">
        <f t="shared" si="5"/>
        <v>482.8723404255319</v>
      </c>
      <c r="N22" s="68">
        <f t="shared" si="5"/>
        <v>528.8888888888889</v>
      </c>
      <c r="O22" s="68">
        <f t="shared" si="5"/>
        <v>556.7175572519084</v>
      </c>
      <c r="P22" s="68">
        <f t="shared" si="5"/>
        <v>533.0390143737167</v>
      </c>
      <c r="Q22" s="153" t="s">
        <v>19</v>
      </c>
      <c r="R22" s="5">
        <f t="shared" si="0"/>
        <v>427</v>
      </c>
      <c r="S22" s="5">
        <f t="shared" si="1"/>
        <v>1289.8</v>
      </c>
      <c r="T22" s="30">
        <f t="shared" si="2"/>
        <v>513.5035128805621</v>
      </c>
    </row>
    <row r="23" spans="1:20" ht="28.5" customHeight="1">
      <c r="A23" s="67" t="s">
        <v>20</v>
      </c>
      <c r="B23" s="64">
        <v>122</v>
      </c>
      <c r="C23" s="64">
        <v>133</v>
      </c>
      <c r="D23" s="64">
        <v>128</v>
      </c>
      <c r="E23" s="64">
        <v>152</v>
      </c>
      <c r="F23" s="64">
        <v>187</v>
      </c>
      <c r="G23" s="64">
        <v>450</v>
      </c>
      <c r="H23" s="64">
        <v>450</v>
      </c>
      <c r="I23" s="64">
        <v>500</v>
      </c>
      <c r="J23" s="64">
        <v>408</v>
      </c>
      <c r="K23" s="64">
        <v>686</v>
      </c>
      <c r="L23" s="68">
        <f t="shared" si="5"/>
        <v>627.0491803278688</v>
      </c>
      <c r="M23" s="68">
        <f t="shared" si="5"/>
        <v>575.187969924812</v>
      </c>
      <c r="N23" s="68">
        <f t="shared" si="5"/>
        <v>664.0625</v>
      </c>
      <c r="O23" s="68">
        <f t="shared" si="5"/>
        <v>456.3157894736842</v>
      </c>
      <c r="P23" s="68">
        <f t="shared" si="5"/>
        <v>623.6363636363636</v>
      </c>
      <c r="Q23" s="153" t="s">
        <v>20</v>
      </c>
      <c r="R23" s="5">
        <f t="shared" si="0"/>
        <v>144.4</v>
      </c>
      <c r="S23" s="5">
        <f t="shared" si="1"/>
        <v>498.8</v>
      </c>
      <c r="T23" s="30">
        <f t="shared" si="2"/>
        <v>587.229916897507</v>
      </c>
    </row>
    <row r="24" spans="1:20" ht="28.5" customHeight="1">
      <c r="A24" s="67" t="s">
        <v>175</v>
      </c>
      <c r="B24" s="64">
        <v>1475.9</v>
      </c>
      <c r="C24" s="64">
        <v>1446.3</v>
      </c>
      <c r="D24" s="64">
        <v>1811.49</v>
      </c>
      <c r="E24" s="64">
        <v>1712.57</v>
      </c>
      <c r="F24" s="64">
        <v>1713</v>
      </c>
      <c r="G24" s="64">
        <v>4135.09</v>
      </c>
      <c r="H24" s="64">
        <v>3532.56</v>
      </c>
      <c r="I24" s="64">
        <v>5324.81</v>
      </c>
      <c r="J24" s="64">
        <v>5544.88</v>
      </c>
      <c r="K24" s="64">
        <v>3800</v>
      </c>
      <c r="L24" s="68">
        <f>G24*170/B24</f>
        <v>476.29602276577003</v>
      </c>
      <c r="M24" s="68">
        <f>H24*170/C24</f>
        <v>415.22173822858326</v>
      </c>
      <c r="N24" s="68">
        <f>I24*170/D24</f>
        <v>499.70891365671355</v>
      </c>
      <c r="O24" s="68">
        <f>J24*170/E24</f>
        <v>550.4181434919449</v>
      </c>
      <c r="P24" s="68">
        <f>K24*170/F24</f>
        <v>377.1161704611792</v>
      </c>
      <c r="Q24" s="67" t="s">
        <v>175</v>
      </c>
      <c r="R24" s="5">
        <f t="shared" si="0"/>
        <v>1631.8519999999999</v>
      </c>
      <c r="S24" s="5">
        <f t="shared" si="1"/>
        <v>4467.468</v>
      </c>
      <c r="T24" s="30">
        <f t="shared" si="2"/>
        <v>465.40345570554194</v>
      </c>
    </row>
    <row r="25" spans="1:20" ht="28.5" customHeight="1" hidden="1">
      <c r="A25" s="67" t="s">
        <v>56</v>
      </c>
      <c r="B25" s="64" t="s">
        <v>116</v>
      </c>
      <c r="C25" s="64" t="s">
        <v>116</v>
      </c>
      <c r="D25" s="64" t="s">
        <v>116</v>
      </c>
      <c r="E25" s="64" t="s">
        <v>116</v>
      </c>
      <c r="F25" s="64" t="s">
        <v>116</v>
      </c>
      <c r="G25" s="64" t="s">
        <v>116</v>
      </c>
      <c r="H25" s="64" t="s">
        <v>116</v>
      </c>
      <c r="I25" s="64" t="s">
        <v>116</v>
      </c>
      <c r="J25" s="64" t="s">
        <v>116</v>
      </c>
      <c r="K25" s="64" t="s">
        <v>116</v>
      </c>
      <c r="L25" s="64" t="s">
        <v>116</v>
      </c>
      <c r="M25" s="64" t="s">
        <v>116</v>
      </c>
      <c r="N25" s="64" t="s">
        <v>116</v>
      </c>
      <c r="O25" s="64" t="s">
        <v>116</v>
      </c>
      <c r="P25" s="64" t="s">
        <v>116</v>
      </c>
      <c r="Q25" s="153" t="s">
        <v>56</v>
      </c>
      <c r="R25" s="5" t="e">
        <f t="shared" si="0"/>
        <v>#DIV/0!</v>
      </c>
      <c r="S25" s="5" t="e">
        <f t="shared" si="1"/>
        <v>#DIV/0!</v>
      </c>
      <c r="T25" s="30" t="e">
        <f t="shared" si="2"/>
        <v>#DIV/0!</v>
      </c>
    </row>
    <row r="26" spans="1:20" ht="28.5" customHeight="1" hidden="1">
      <c r="A26" s="67" t="s">
        <v>23</v>
      </c>
      <c r="B26" s="64" t="s">
        <v>116</v>
      </c>
      <c r="C26" s="64" t="s">
        <v>116</v>
      </c>
      <c r="D26" s="64" t="s">
        <v>116</v>
      </c>
      <c r="E26" s="64" t="s">
        <v>116</v>
      </c>
      <c r="F26" s="64" t="s">
        <v>116</v>
      </c>
      <c r="G26" s="64" t="s">
        <v>116</v>
      </c>
      <c r="H26" s="64" t="s">
        <v>116</v>
      </c>
      <c r="I26" s="64" t="s">
        <v>116</v>
      </c>
      <c r="J26" s="64" t="s">
        <v>116</v>
      </c>
      <c r="K26" s="64" t="s">
        <v>116</v>
      </c>
      <c r="L26" s="64" t="s">
        <v>116</v>
      </c>
      <c r="M26" s="64" t="s">
        <v>116</v>
      </c>
      <c r="N26" s="64" t="s">
        <v>116</v>
      </c>
      <c r="O26" s="64" t="s">
        <v>116</v>
      </c>
      <c r="P26" s="64" t="s">
        <v>116</v>
      </c>
      <c r="Q26" s="153" t="s">
        <v>23</v>
      </c>
      <c r="R26" s="5" t="e">
        <f t="shared" si="0"/>
        <v>#DIV/0!</v>
      </c>
      <c r="S26" s="5" t="e">
        <f t="shared" si="1"/>
        <v>#DIV/0!</v>
      </c>
      <c r="T26" s="30" t="e">
        <f t="shared" si="2"/>
        <v>#DIV/0!</v>
      </c>
    </row>
    <row r="27" spans="1:20" ht="28.5" customHeight="1" hidden="1">
      <c r="A27" s="67" t="s">
        <v>24</v>
      </c>
      <c r="B27" s="64" t="s">
        <v>116</v>
      </c>
      <c r="C27" s="64" t="s">
        <v>116</v>
      </c>
      <c r="D27" s="64" t="s">
        <v>116</v>
      </c>
      <c r="E27" s="64" t="s">
        <v>116</v>
      </c>
      <c r="F27" s="64" t="s">
        <v>116</v>
      </c>
      <c r="G27" s="64" t="s">
        <v>116</v>
      </c>
      <c r="H27" s="64" t="s">
        <v>116</v>
      </c>
      <c r="I27" s="64" t="s">
        <v>116</v>
      </c>
      <c r="J27" s="64" t="s">
        <v>116</v>
      </c>
      <c r="K27" s="64" t="s">
        <v>116</v>
      </c>
      <c r="L27" s="64" t="s">
        <v>116</v>
      </c>
      <c r="M27" s="64" t="s">
        <v>116</v>
      </c>
      <c r="N27" s="64" t="s">
        <v>116</v>
      </c>
      <c r="O27" s="64" t="s">
        <v>116</v>
      </c>
      <c r="P27" s="64" t="s">
        <v>116</v>
      </c>
      <c r="Q27" s="153" t="s">
        <v>24</v>
      </c>
      <c r="R27" s="5" t="e">
        <f t="shared" si="0"/>
        <v>#DIV/0!</v>
      </c>
      <c r="S27" s="5" t="e">
        <f t="shared" si="1"/>
        <v>#DIV/0!</v>
      </c>
      <c r="T27" s="30" t="e">
        <f t="shared" si="2"/>
        <v>#DIV/0!</v>
      </c>
    </row>
    <row r="28" spans="1:20" ht="28.5" customHeight="1" hidden="1">
      <c r="A28" s="67" t="s">
        <v>42</v>
      </c>
      <c r="B28" s="64" t="s">
        <v>116</v>
      </c>
      <c r="C28" s="64" t="s">
        <v>116</v>
      </c>
      <c r="D28" s="64" t="s">
        <v>116</v>
      </c>
      <c r="E28" s="64" t="s">
        <v>116</v>
      </c>
      <c r="F28" s="64" t="s">
        <v>116</v>
      </c>
      <c r="G28" s="64" t="s">
        <v>116</v>
      </c>
      <c r="H28" s="64" t="s">
        <v>116</v>
      </c>
      <c r="I28" s="64" t="s">
        <v>116</v>
      </c>
      <c r="J28" s="64" t="s">
        <v>116</v>
      </c>
      <c r="K28" s="64" t="s">
        <v>116</v>
      </c>
      <c r="L28" s="64" t="s">
        <v>116</v>
      </c>
      <c r="M28" s="64" t="s">
        <v>116</v>
      </c>
      <c r="N28" s="64" t="s">
        <v>116</v>
      </c>
      <c r="O28" s="64" t="s">
        <v>116</v>
      </c>
      <c r="P28" s="64" t="s">
        <v>116</v>
      </c>
      <c r="Q28" s="153" t="s">
        <v>42</v>
      </c>
      <c r="R28" s="5" t="e">
        <f t="shared" si="0"/>
        <v>#DIV/0!</v>
      </c>
      <c r="S28" s="5" t="e">
        <f t="shared" si="1"/>
        <v>#DIV/0!</v>
      </c>
      <c r="T28" s="30" t="e">
        <f t="shared" si="2"/>
        <v>#DIV/0!</v>
      </c>
    </row>
    <row r="29" spans="1:20" ht="28.5" customHeight="1">
      <c r="A29" s="98" t="s">
        <v>103</v>
      </c>
      <c r="B29" s="97">
        <v>33</v>
      </c>
      <c r="C29" s="97">
        <v>46</v>
      </c>
      <c r="D29" s="97">
        <v>50</v>
      </c>
      <c r="E29" s="97">
        <v>33</v>
      </c>
      <c r="F29" s="97">
        <v>31</v>
      </c>
      <c r="G29" s="97">
        <v>150</v>
      </c>
      <c r="H29" s="97">
        <v>840</v>
      </c>
      <c r="I29" s="97">
        <v>110</v>
      </c>
      <c r="J29" s="97">
        <v>93</v>
      </c>
      <c r="K29" s="97">
        <v>90</v>
      </c>
      <c r="L29" s="68">
        <f aca="true" t="shared" si="6" ref="L29:P30">G29*170/B29</f>
        <v>772.7272727272727</v>
      </c>
      <c r="M29" s="68">
        <f t="shared" si="6"/>
        <v>3104.3478260869565</v>
      </c>
      <c r="N29" s="68">
        <f t="shared" si="6"/>
        <v>374</v>
      </c>
      <c r="O29" s="68">
        <f t="shared" si="6"/>
        <v>479.09090909090907</v>
      </c>
      <c r="P29" s="68">
        <f t="shared" si="6"/>
        <v>493.5483870967742</v>
      </c>
      <c r="Q29" s="96" t="s">
        <v>103</v>
      </c>
      <c r="R29" s="5">
        <f t="shared" si="0"/>
        <v>38.6</v>
      </c>
      <c r="S29" s="5">
        <f t="shared" si="1"/>
        <v>256.6</v>
      </c>
      <c r="T29" s="30">
        <f t="shared" si="2"/>
        <v>1130.1036269430053</v>
      </c>
    </row>
    <row r="30" spans="1:20" ht="28.5" customHeight="1">
      <c r="A30" s="67" t="s">
        <v>47</v>
      </c>
      <c r="B30" s="67">
        <f>SUM(B7:B29)</f>
        <v>11235</v>
      </c>
      <c r="C30" s="67">
        <f aca="true" t="shared" si="7" ref="C30:K30">SUM(C7:C29)</f>
        <v>12178</v>
      </c>
      <c r="D30" s="67">
        <f t="shared" si="7"/>
        <v>11977</v>
      </c>
      <c r="E30" s="67">
        <f t="shared" si="7"/>
        <v>11960</v>
      </c>
      <c r="F30" s="67">
        <f t="shared" si="7"/>
        <v>12819</v>
      </c>
      <c r="G30" s="67">
        <f t="shared" si="7"/>
        <v>33000</v>
      </c>
      <c r="H30" s="67">
        <f t="shared" si="7"/>
        <v>35200</v>
      </c>
      <c r="I30" s="67">
        <f t="shared" si="7"/>
        <v>34220</v>
      </c>
      <c r="J30" s="67">
        <f t="shared" si="7"/>
        <v>35902</v>
      </c>
      <c r="K30" s="67">
        <f t="shared" si="7"/>
        <v>34805</v>
      </c>
      <c r="L30" s="68">
        <f t="shared" si="6"/>
        <v>499.3324432576769</v>
      </c>
      <c r="M30" s="68">
        <f t="shared" si="6"/>
        <v>491.3778945639678</v>
      </c>
      <c r="N30" s="68">
        <f t="shared" si="6"/>
        <v>485.7142857142857</v>
      </c>
      <c r="O30" s="68">
        <f t="shared" si="6"/>
        <v>510.31270903010034</v>
      </c>
      <c r="P30" s="68">
        <f t="shared" si="6"/>
        <v>461.5687651142835</v>
      </c>
      <c r="Q30" s="153" t="s">
        <v>47</v>
      </c>
      <c r="R30" s="5">
        <f t="shared" si="0"/>
        <v>12033.8</v>
      </c>
      <c r="S30" s="5">
        <f t="shared" si="1"/>
        <v>34625.4</v>
      </c>
      <c r="T30" s="30">
        <f t="shared" si="2"/>
        <v>489.14873107414127</v>
      </c>
    </row>
    <row r="31" spans="1:20" ht="28.5" customHeight="1">
      <c r="A31" s="70" t="s">
        <v>118</v>
      </c>
      <c r="B31" s="70"/>
      <c r="C31" s="93"/>
      <c r="D31" s="70"/>
      <c r="E31" s="70"/>
      <c r="F31" s="70"/>
      <c r="G31" s="70"/>
      <c r="H31" s="70"/>
      <c r="I31" s="70"/>
      <c r="J31" s="70"/>
      <c r="K31" s="70"/>
      <c r="L31" s="71"/>
      <c r="Q31" s="28"/>
      <c r="R31" s="154">
        <v>49</v>
      </c>
      <c r="S31" s="28"/>
      <c r="T31" s="28"/>
    </row>
    <row r="32" spans="1:11" ht="18">
      <c r="A32" s="93"/>
      <c r="B32" s="72"/>
      <c r="C32" s="72"/>
      <c r="D32" s="72"/>
      <c r="E32" s="72"/>
      <c r="F32" s="72"/>
      <c r="G32" s="72"/>
      <c r="H32" s="72"/>
      <c r="I32" s="72"/>
      <c r="J32" s="72"/>
      <c r="K32" s="72"/>
    </row>
  </sheetData>
  <sheetProtection/>
  <mergeCells count="11">
    <mergeCell ref="T4:T5"/>
    <mergeCell ref="A3:M3"/>
    <mergeCell ref="A5:A6"/>
    <mergeCell ref="B5:F5"/>
    <mergeCell ref="Q1:T1"/>
    <mergeCell ref="Q2:T2"/>
    <mergeCell ref="Q4:Q5"/>
    <mergeCell ref="R4:R5"/>
    <mergeCell ref="S4:S5"/>
    <mergeCell ref="G5:K5"/>
    <mergeCell ref="L5:P5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="80" zoomScaleNormal="75" zoomScaleSheetLayoutView="80" zoomScalePageLayoutView="0" workbookViewId="0" topLeftCell="A1">
      <pane xSplit="1" ySplit="6" topLeftCell="K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18" sqref="R18"/>
    </sheetView>
  </sheetViews>
  <sheetFormatPr defaultColWidth="9.140625" defaultRowHeight="12.75"/>
  <cols>
    <col min="1" max="1" width="22.7109375" style="62" customWidth="1"/>
    <col min="2" max="3" width="11.00390625" style="62" customWidth="1"/>
    <col min="4" max="6" width="12.421875" style="62" customWidth="1"/>
    <col min="7" max="10" width="11.421875" style="62" customWidth="1"/>
    <col min="11" max="11" width="14.00390625" style="62" customWidth="1"/>
    <col min="12" max="13" width="10.8515625" style="62" customWidth="1"/>
    <col min="14" max="14" width="12.00390625" style="62" customWidth="1"/>
    <col min="15" max="15" width="12.7109375" style="62" bestFit="1" customWidth="1"/>
    <col min="16" max="16" width="13.28125" style="62" customWidth="1"/>
    <col min="17" max="17" width="20.7109375" style="62" customWidth="1"/>
    <col min="18" max="18" width="15.28125" style="62" customWidth="1"/>
    <col min="19" max="19" width="18.28125" style="62" customWidth="1"/>
    <col min="20" max="20" width="15.57421875" style="62" customWidth="1"/>
    <col min="21" max="16384" width="9.140625" style="62" customWidth="1"/>
  </cols>
  <sheetData>
    <row r="1" spans="17:20" ht="18">
      <c r="Q1" s="205" t="s">
        <v>165</v>
      </c>
      <c r="R1" s="205"/>
      <c r="S1" s="205"/>
      <c r="T1" s="205"/>
    </row>
    <row r="2" spans="17:20" ht="18">
      <c r="Q2" s="205" t="s">
        <v>182</v>
      </c>
      <c r="R2" s="205"/>
      <c r="S2" s="205"/>
      <c r="T2" s="205"/>
    </row>
    <row r="3" spans="1:20" ht="21.75" customHeight="1">
      <c r="A3" s="243" t="s">
        <v>119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61"/>
      <c r="Q3" s="3"/>
      <c r="R3" s="3"/>
      <c r="S3" s="3"/>
      <c r="T3" s="3"/>
    </row>
    <row r="4" spans="1:20" ht="18">
      <c r="A4" s="61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Q4" s="197" t="s">
        <v>148</v>
      </c>
      <c r="R4" s="106" t="s">
        <v>135</v>
      </c>
      <c r="S4" s="106" t="s">
        <v>136</v>
      </c>
      <c r="T4" s="106" t="s">
        <v>137</v>
      </c>
    </row>
    <row r="5" spans="1:20" ht="40.5" customHeight="1">
      <c r="A5" s="242" t="s">
        <v>0</v>
      </c>
      <c r="B5" s="189" t="s">
        <v>85</v>
      </c>
      <c r="C5" s="190"/>
      <c r="D5" s="190"/>
      <c r="E5" s="190"/>
      <c r="F5" s="191"/>
      <c r="G5" s="245" t="s">
        <v>178</v>
      </c>
      <c r="H5" s="246"/>
      <c r="I5" s="246"/>
      <c r="J5" s="246"/>
      <c r="K5" s="247"/>
      <c r="L5" s="189" t="s">
        <v>83</v>
      </c>
      <c r="M5" s="190"/>
      <c r="N5" s="190"/>
      <c r="O5" s="190"/>
      <c r="P5" s="191"/>
      <c r="Q5" s="197"/>
      <c r="R5" s="106" t="s">
        <v>138</v>
      </c>
      <c r="S5" s="152" t="s">
        <v>166</v>
      </c>
      <c r="T5" s="155" t="s">
        <v>140</v>
      </c>
    </row>
    <row r="6" spans="1:20" s="66" customFormat="1" ht="38.25" customHeight="1">
      <c r="A6" s="242"/>
      <c r="B6" s="65" t="s">
        <v>100</v>
      </c>
      <c r="C6" s="65" t="s">
        <v>112</v>
      </c>
      <c r="D6" s="65" t="s">
        <v>132</v>
      </c>
      <c r="E6" s="65" t="s">
        <v>133</v>
      </c>
      <c r="F6" s="65" t="s">
        <v>173</v>
      </c>
      <c r="G6" s="65" t="s">
        <v>100</v>
      </c>
      <c r="H6" s="65" t="s">
        <v>112</v>
      </c>
      <c r="I6" s="65" t="s">
        <v>132</v>
      </c>
      <c r="J6" s="65" t="s">
        <v>133</v>
      </c>
      <c r="K6" s="65" t="s">
        <v>173</v>
      </c>
      <c r="L6" s="65" t="s">
        <v>100</v>
      </c>
      <c r="M6" s="65" t="s">
        <v>112</v>
      </c>
      <c r="N6" s="65" t="s">
        <v>132</v>
      </c>
      <c r="O6" s="65" t="s">
        <v>133</v>
      </c>
      <c r="P6" s="65" t="s">
        <v>173</v>
      </c>
      <c r="Q6" s="106">
        <v>1</v>
      </c>
      <c r="R6" s="106">
        <v>2</v>
      </c>
      <c r="S6" s="106">
        <v>3</v>
      </c>
      <c r="T6" s="106">
        <v>4</v>
      </c>
    </row>
    <row r="7" spans="1:20" ht="57.75" customHeight="1">
      <c r="A7" s="73" t="s">
        <v>30</v>
      </c>
      <c r="B7" s="64">
        <v>62.3</v>
      </c>
      <c r="C7" s="64">
        <v>65.56</v>
      </c>
      <c r="D7" s="64">
        <v>65.09</v>
      </c>
      <c r="E7" s="64">
        <v>69.82</v>
      </c>
      <c r="F7" s="64">
        <v>70.4</v>
      </c>
      <c r="G7" s="64">
        <v>625.4</v>
      </c>
      <c r="H7" s="64">
        <v>607.89</v>
      </c>
      <c r="I7" s="64">
        <v>558</v>
      </c>
      <c r="J7" s="64">
        <v>717.26</v>
      </c>
      <c r="K7" s="157">
        <v>767.55</v>
      </c>
      <c r="L7" s="69">
        <f>G7/B7*180</f>
        <v>1806.9341894060997</v>
      </c>
      <c r="M7" s="69">
        <f>H7/C7*180</f>
        <v>1669.0085417937767</v>
      </c>
      <c r="N7" s="69">
        <f>I7/D7*180</f>
        <v>1543.0941772929789</v>
      </c>
      <c r="O7" s="69">
        <f>J7/E7*180</f>
        <v>1849.137782870238</v>
      </c>
      <c r="P7" s="69">
        <f>K7/F7*180</f>
        <v>1962.485795454545</v>
      </c>
      <c r="Q7" s="2" t="s">
        <v>30</v>
      </c>
      <c r="R7" s="5">
        <f>AVERAGE(B7:F7)</f>
        <v>66.63399999999999</v>
      </c>
      <c r="S7" s="5">
        <f>AVERAGE(G7:K7)</f>
        <v>655.22</v>
      </c>
      <c r="T7" s="30">
        <f>S7/R7*180</f>
        <v>1769.961281027704</v>
      </c>
    </row>
    <row r="8" spans="1:20" ht="57.75" customHeight="1">
      <c r="A8" s="73" t="s">
        <v>43</v>
      </c>
      <c r="B8" s="64">
        <v>127.7</v>
      </c>
      <c r="C8" s="64">
        <v>129.07</v>
      </c>
      <c r="D8" s="64">
        <v>123.05</v>
      </c>
      <c r="E8" s="64">
        <v>104.88</v>
      </c>
      <c r="F8" s="64">
        <v>94.8</v>
      </c>
      <c r="G8" s="64">
        <v>1164.61</v>
      </c>
      <c r="H8" s="64">
        <v>1490.7</v>
      </c>
      <c r="I8" s="64">
        <v>1490.24</v>
      </c>
      <c r="J8" s="64">
        <v>1498.08</v>
      </c>
      <c r="K8" s="157">
        <v>1418.71</v>
      </c>
      <c r="L8" s="69">
        <f aca="true" t="shared" si="0" ref="L8:L16">G8/B8*180</f>
        <v>1641.580266249021</v>
      </c>
      <c r="M8" s="69">
        <f aca="true" t="shared" si="1" ref="M8:M16">H8/C8*180</f>
        <v>2078.918416363214</v>
      </c>
      <c r="N8" s="69">
        <f aca="true" t="shared" si="2" ref="N8:N16">I8/D8*180</f>
        <v>2179.952864689151</v>
      </c>
      <c r="O8" s="69">
        <f aca="true" t="shared" si="3" ref="O8:O16">J8/E8*180</f>
        <v>2571.075514874142</v>
      </c>
      <c r="P8" s="69">
        <f aca="true" t="shared" si="4" ref="P8:P16">K8/F8*180</f>
        <v>2693.753164556962</v>
      </c>
      <c r="Q8" s="2" t="s">
        <v>43</v>
      </c>
      <c r="R8" s="5">
        <f aca="true" t="shared" si="5" ref="R8:R16">AVERAGE(B8:F8)</f>
        <v>115.9</v>
      </c>
      <c r="S8" s="5">
        <f aca="true" t="shared" si="6" ref="S8:S16">AVERAGE(G8:K8)</f>
        <v>1412.468</v>
      </c>
      <c r="T8" s="30">
        <f aca="true" t="shared" si="7" ref="T8:T16">S8/R8*180</f>
        <v>2193.6517687661776</v>
      </c>
    </row>
    <row r="9" spans="1:20" ht="57.75" customHeight="1" hidden="1">
      <c r="A9" s="73" t="s">
        <v>53</v>
      </c>
      <c r="B9" s="64" t="s">
        <v>117</v>
      </c>
      <c r="C9" s="64" t="s">
        <v>117</v>
      </c>
      <c r="D9" s="64" t="s">
        <v>117</v>
      </c>
      <c r="E9" s="64" t="s">
        <v>117</v>
      </c>
      <c r="F9" s="64" t="s">
        <v>117</v>
      </c>
      <c r="G9" s="64" t="s">
        <v>117</v>
      </c>
      <c r="H9" s="64" t="s">
        <v>117</v>
      </c>
      <c r="I9" s="64" t="s">
        <v>117</v>
      </c>
      <c r="J9" s="64" t="s">
        <v>117</v>
      </c>
      <c r="K9" s="64" t="s">
        <v>117</v>
      </c>
      <c r="L9" s="64" t="s">
        <v>117</v>
      </c>
      <c r="M9" s="64" t="s">
        <v>117</v>
      </c>
      <c r="N9" s="64" t="s">
        <v>117</v>
      </c>
      <c r="O9" s="64" t="s">
        <v>117</v>
      </c>
      <c r="P9" s="64" t="s">
        <v>117</v>
      </c>
      <c r="Q9" s="2" t="s">
        <v>53</v>
      </c>
      <c r="R9" s="5" t="e">
        <f t="shared" si="5"/>
        <v>#DIV/0!</v>
      </c>
      <c r="S9" s="5" t="e">
        <f t="shared" si="6"/>
        <v>#DIV/0!</v>
      </c>
      <c r="T9" s="30" t="e">
        <f t="shared" si="7"/>
        <v>#DIV/0!</v>
      </c>
    </row>
    <row r="10" spans="1:20" ht="57.75" customHeight="1">
      <c r="A10" s="73" t="s">
        <v>13</v>
      </c>
      <c r="B10" s="64">
        <v>4.5</v>
      </c>
      <c r="C10" s="64">
        <v>3.9</v>
      </c>
      <c r="D10" s="64">
        <v>2.5</v>
      </c>
      <c r="E10" s="64">
        <v>2.9</v>
      </c>
      <c r="F10" s="64">
        <v>6</v>
      </c>
      <c r="G10" s="64">
        <v>1.6</v>
      </c>
      <c r="H10" s="64">
        <v>1</v>
      </c>
      <c r="I10" s="64">
        <v>0.9</v>
      </c>
      <c r="J10" s="64">
        <v>1.3</v>
      </c>
      <c r="K10" s="157">
        <v>3</v>
      </c>
      <c r="L10" s="69">
        <f t="shared" si="0"/>
        <v>64</v>
      </c>
      <c r="M10" s="69">
        <f t="shared" si="1"/>
        <v>46.15384615384616</v>
      </c>
      <c r="N10" s="69">
        <f t="shared" si="2"/>
        <v>64.8</v>
      </c>
      <c r="O10" s="69">
        <f t="shared" si="3"/>
        <v>80.6896551724138</v>
      </c>
      <c r="P10" s="69">
        <f t="shared" si="4"/>
        <v>90</v>
      </c>
      <c r="Q10" s="2" t="s">
        <v>13</v>
      </c>
      <c r="R10" s="5">
        <f t="shared" si="5"/>
        <v>3.96</v>
      </c>
      <c r="S10" s="5">
        <f t="shared" si="6"/>
        <v>1.56</v>
      </c>
      <c r="T10" s="30">
        <f t="shared" si="7"/>
        <v>70.90909090909092</v>
      </c>
    </row>
    <row r="11" spans="1:20" ht="57.75" customHeight="1">
      <c r="A11" s="73" t="s">
        <v>39</v>
      </c>
      <c r="B11" s="64">
        <v>3.9</v>
      </c>
      <c r="C11" s="64">
        <v>3.87</v>
      </c>
      <c r="D11" s="64">
        <v>3.89</v>
      </c>
      <c r="E11" s="64">
        <v>6.39</v>
      </c>
      <c r="F11" s="64">
        <v>6.59</v>
      </c>
      <c r="G11" s="64">
        <v>34.354</v>
      </c>
      <c r="H11" s="64">
        <v>34.4</v>
      </c>
      <c r="I11" s="64">
        <v>34.75</v>
      </c>
      <c r="J11" s="64">
        <v>63.92</v>
      </c>
      <c r="K11" s="157">
        <v>66.26</v>
      </c>
      <c r="L11" s="69">
        <f t="shared" si="0"/>
        <v>1585.5692307692307</v>
      </c>
      <c r="M11" s="69">
        <f t="shared" si="1"/>
        <v>1599.9999999999998</v>
      </c>
      <c r="N11" s="69">
        <f t="shared" si="2"/>
        <v>1607.969151670951</v>
      </c>
      <c r="O11" s="69">
        <f t="shared" si="3"/>
        <v>1800.5633802816901</v>
      </c>
      <c r="P11" s="69">
        <f t="shared" si="4"/>
        <v>1809.8330804248862</v>
      </c>
      <c r="Q11" s="2" t="s">
        <v>39</v>
      </c>
      <c r="R11" s="5">
        <f t="shared" si="5"/>
        <v>4.928</v>
      </c>
      <c r="S11" s="5">
        <f t="shared" si="6"/>
        <v>46.736799999999995</v>
      </c>
      <c r="T11" s="30">
        <f t="shared" si="7"/>
        <v>1707.1071428571427</v>
      </c>
    </row>
    <row r="12" spans="1:20" ht="57.75" customHeight="1">
      <c r="A12" s="73" t="s">
        <v>15</v>
      </c>
      <c r="B12" s="64">
        <v>3</v>
      </c>
      <c r="C12" s="64">
        <v>3.04</v>
      </c>
      <c r="D12" s="64">
        <v>3.01</v>
      </c>
      <c r="E12" s="64">
        <v>3.03</v>
      </c>
      <c r="F12" s="64">
        <v>3.04</v>
      </c>
      <c r="G12" s="64">
        <v>5.4</v>
      </c>
      <c r="H12" s="64">
        <v>5.48</v>
      </c>
      <c r="I12" s="64">
        <v>5.73</v>
      </c>
      <c r="J12" s="64">
        <v>5.77</v>
      </c>
      <c r="K12" s="157">
        <v>5.79</v>
      </c>
      <c r="L12" s="69">
        <f t="shared" si="0"/>
        <v>324</v>
      </c>
      <c r="M12" s="69">
        <f t="shared" si="1"/>
        <v>324.47368421052636</v>
      </c>
      <c r="N12" s="69">
        <f t="shared" si="2"/>
        <v>342.6578073089702</v>
      </c>
      <c r="O12" s="69">
        <f t="shared" si="3"/>
        <v>342.7722772277228</v>
      </c>
      <c r="P12" s="69">
        <f t="shared" si="4"/>
        <v>342.82894736842104</v>
      </c>
      <c r="Q12" s="2" t="s">
        <v>15</v>
      </c>
      <c r="R12" s="5">
        <f t="shared" si="5"/>
        <v>3.024</v>
      </c>
      <c r="S12" s="5">
        <f t="shared" si="6"/>
        <v>5.6339999999999995</v>
      </c>
      <c r="T12" s="30">
        <f t="shared" si="7"/>
        <v>335.35714285714283</v>
      </c>
    </row>
    <row r="13" spans="1:20" ht="57.75" customHeight="1">
      <c r="A13" s="73" t="s">
        <v>131</v>
      </c>
      <c r="B13" s="64">
        <v>3.2</v>
      </c>
      <c r="C13" s="64">
        <v>3.91</v>
      </c>
      <c r="D13" s="64">
        <v>1.78</v>
      </c>
      <c r="E13" s="64">
        <v>1.97</v>
      </c>
      <c r="F13" s="64">
        <v>1.06</v>
      </c>
      <c r="G13" s="64">
        <v>36.34</v>
      </c>
      <c r="H13" s="64">
        <v>32.08</v>
      </c>
      <c r="I13" s="64">
        <v>17.29</v>
      </c>
      <c r="J13" s="64">
        <v>19.81</v>
      </c>
      <c r="K13" s="157">
        <v>10.1</v>
      </c>
      <c r="L13" s="69">
        <f t="shared" si="0"/>
        <v>2044.1250000000002</v>
      </c>
      <c r="M13" s="69">
        <f t="shared" si="1"/>
        <v>1476.8286445012789</v>
      </c>
      <c r="N13" s="69">
        <f t="shared" si="2"/>
        <v>1748.4269662921345</v>
      </c>
      <c r="O13" s="69">
        <f t="shared" si="3"/>
        <v>1810.0507614213197</v>
      </c>
      <c r="P13" s="69">
        <f t="shared" si="4"/>
        <v>1715.0943396226414</v>
      </c>
      <c r="Q13" s="2" t="s">
        <v>131</v>
      </c>
      <c r="R13" s="5">
        <f t="shared" si="5"/>
        <v>2.3840000000000003</v>
      </c>
      <c r="S13" s="5">
        <f t="shared" si="6"/>
        <v>23.124000000000002</v>
      </c>
      <c r="T13" s="30">
        <f t="shared" si="7"/>
        <v>1745.939597315436</v>
      </c>
    </row>
    <row r="14" spans="1:20" ht="57.75" customHeight="1">
      <c r="A14" s="73" t="s">
        <v>56</v>
      </c>
      <c r="B14" s="64">
        <v>0.5</v>
      </c>
      <c r="C14" s="64">
        <v>0.64</v>
      </c>
      <c r="D14" s="64">
        <v>0.64</v>
      </c>
      <c r="E14" s="64">
        <v>0.64</v>
      </c>
      <c r="F14" s="64">
        <v>0.65</v>
      </c>
      <c r="G14" s="64">
        <v>4.243</v>
      </c>
      <c r="H14" s="64">
        <v>5.48</v>
      </c>
      <c r="I14" s="64">
        <v>5.26</v>
      </c>
      <c r="J14" s="64">
        <v>5.37</v>
      </c>
      <c r="K14" s="157">
        <v>5.56</v>
      </c>
      <c r="L14" s="69">
        <f t="shared" si="0"/>
        <v>1527.48</v>
      </c>
      <c r="M14" s="69">
        <f t="shared" si="1"/>
        <v>1541.25</v>
      </c>
      <c r="N14" s="69">
        <f t="shared" si="2"/>
        <v>1479.375</v>
      </c>
      <c r="O14" s="69">
        <f t="shared" si="3"/>
        <v>1510.3125</v>
      </c>
      <c r="P14" s="69">
        <f t="shared" si="4"/>
        <v>1539.6923076923076</v>
      </c>
      <c r="Q14" s="2" t="s">
        <v>56</v>
      </c>
      <c r="R14" s="5">
        <f t="shared" si="5"/>
        <v>0.6140000000000001</v>
      </c>
      <c r="S14" s="5">
        <f t="shared" si="6"/>
        <v>5.1826</v>
      </c>
      <c r="T14" s="30">
        <f t="shared" si="7"/>
        <v>1519.3289902280126</v>
      </c>
    </row>
    <row r="15" spans="1:20" ht="57.75" customHeight="1">
      <c r="A15" s="73" t="s">
        <v>24</v>
      </c>
      <c r="B15" s="64">
        <v>568.463</v>
      </c>
      <c r="C15" s="64">
        <v>599.03</v>
      </c>
      <c r="D15" s="64">
        <v>576.71</v>
      </c>
      <c r="E15" s="64">
        <v>566.404</v>
      </c>
      <c r="F15" s="64">
        <v>567.22</v>
      </c>
      <c r="G15" s="64">
        <v>8137.465</v>
      </c>
      <c r="H15" s="64">
        <v>8558.61</v>
      </c>
      <c r="I15" s="64">
        <v>8228.16</v>
      </c>
      <c r="J15" s="64">
        <v>8771.764</v>
      </c>
      <c r="K15" s="157">
        <v>8341.21</v>
      </c>
      <c r="L15" s="69">
        <f t="shared" si="0"/>
        <v>2576.673767685848</v>
      </c>
      <c r="M15" s="69">
        <f t="shared" si="1"/>
        <v>2571.740647379931</v>
      </c>
      <c r="N15" s="69">
        <f t="shared" si="2"/>
        <v>2568.1344176449165</v>
      </c>
      <c r="O15" s="69">
        <f t="shared" si="3"/>
        <v>2787.6171778447892</v>
      </c>
      <c r="P15" s="69">
        <f t="shared" si="4"/>
        <v>2646.9761291914947</v>
      </c>
      <c r="Q15" s="94" t="s">
        <v>24</v>
      </c>
      <c r="R15" s="5">
        <f t="shared" si="5"/>
        <v>575.5654000000001</v>
      </c>
      <c r="S15" s="5">
        <f t="shared" si="6"/>
        <v>8407.441799999999</v>
      </c>
      <c r="T15" s="30">
        <f t="shared" si="7"/>
        <v>2629.3094129702718</v>
      </c>
    </row>
    <row r="16" spans="1:20" ht="57.75" customHeight="1">
      <c r="A16" s="73" t="s">
        <v>47</v>
      </c>
      <c r="B16" s="64">
        <f>SUM(B7:B15)</f>
        <v>773.563</v>
      </c>
      <c r="C16" s="64">
        <f aca="true" t="shared" si="8" ref="C16:K16">SUM(C7:C15)</f>
        <v>809.02</v>
      </c>
      <c r="D16" s="64">
        <f t="shared" si="8"/>
        <v>776.67</v>
      </c>
      <c r="E16" s="64">
        <f t="shared" si="8"/>
        <v>756.034</v>
      </c>
      <c r="F16" s="64">
        <f t="shared" si="8"/>
        <v>749.76</v>
      </c>
      <c r="G16" s="64">
        <f t="shared" si="8"/>
        <v>10009.412</v>
      </c>
      <c r="H16" s="64">
        <f t="shared" si="8"/>
        <v>10735.640000000001</v>
      </c>
      <c r="I16" s="64">
        <f t="shared" si="8"/>
        <v>10340.33</v>
      </c>
      <c r="J16" s="64">
        <f t="shared" si="8"/>
        <v>11083.274</v>
      </c>
      <c r="K16" s="64">
        <f t="shared" si="8"/>
        <v>10618.18</v>
      </c>
      <c r="L16" s="69">
        <f t="shared" si="0"/>
        <v>2329.08523287696</v>
      </c>
      <c r="M16" s="69">
        <f t="shared" si="1"/>
        <v>2388.587673975922</v>
      </c>
      <c r="N16" s="69">
        <f t="shared" si="2"/>
        <v>2396.4610452315655</v>
      </c>
      <c r="O16" s="69">
        <f t="shared" si="3"/>
        <v>2638.756087689178</v>
      </c>
      <c r="P16" s="69">
        <f t="shared" si="4"/>
        <v>2549.1789372599233</v>
      </c>
      <c r="Q16" s="2" t="s">
        <v>47</v>
      </c>
      <c r="R16" s="5">
        <f t="shared" si="5"/>
        <v>773.0094000000001</v>
      </c>
      <c r="S16" s="5">
        <f t="shared" si="6"/>
        <v>10557.3672</v>
      </c>
      <c r="T16" s="30">
        <f t="shared" si="7"/>
        <v>2458.347978692109</v>
      </c>
    </row>
    <row r="17" spans="1:20" ht="18">
      <c r="A17" s="70" t="s">
        <v>179</v>
      </c>
      <c r="B17" s="72"/>
      <c r="C17" s="93"/>
      <c r="D17" s="72"/>
      <c r="E17" s="72"/>
      <c r="F17" s="72"/>
      <c r="G17" s="72"/>
      <c r="H17" s="72"/>
      <c r="I17" s="72"/>
      <c r="J17" s="72"/>
      <c r="K17" s="74"/>
      <c r="L17" s="74"/>
      <c r="Q17" s="28"/>
      <c r="R17" s="154">
        <v>50</v>
      </c>
      <c r="S17" s="28"/>
      <c r="T17" s="28"/>
    </row>
    <row r="18" ht="18">
      <c r="A18" s="93"/>
    </row>
  </sheetData>
  <sheetProtection/>
  <mergeCells count="8">
    <mergeCell ref="G5:K5"/>
    <mergeCell ref="B5:F5"/>
    <mergeCell ref="L5:P5"/>
    <mergeCell ref="Q1:T1"/>
    <mergeCell ref="Q2:T2"/>
    <mergeCell ref="Q4:Q5"/>
    <mergeCell ref="A3:M3"/>
    <mergeCell ref="A5:A6"/>
  </mergeCells>
  <printOptions horizontalCentered="1"/>
  <pageMargins left="0.2362204724409449" right="0.2362204724409449" top="0.7480314960629921" bottom="0.51181102362204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0" zoomScaleNormal="75" zoomScaleSheetLayoutView="80" zoomScalePageLayoutView="0" workbookViewId="0" topLeftCell="A1">
      <pane xSplit="1" ySplit="6" topLeftCell="B16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M22" sqref="M22"/>
    </sheetView>
  </sheetViews>
  <sheetFormatPr defaultColWidth="9.140625" defaultRowHeight="12.75"/>
  <cols>
    <col min="1" max="1" width="20.421875" style="75" customWidth="1"/>
    <col min="2" max="5" width="10.7109375" style="75" customWidth="1"/>
    <col min="6" max="6" width="11.57421875" style="75" customWidth="1"/>
    <col min="7" max="8" width="9.421875" style="75" customWidth="1"/>
    <col min="9" max="10" width="10.421875" style="75" customWidth="1"/>
    <col min="11" max="11" width="12.28125" style="75" customWidth="1"/>
    <col min="12" max="14" width="10.421875" style="75" customWidth="1"/>
    <col min="15" max="15" width="10.57421875" style="75" bestFit="1" customWidth="1"/>
    <col min="16" max="16" width="13.28125" style="75" customWidth="1"/>
    <col min="17" max="17" width="25.00390625" style="75" customWidth="1"/>
    <col min="18" max="18" width="15.7109375" style="75" customWidth="1"/>
    <col min="19" max="19" width="19.28125" style="75" customWidth="1"/>
    <col min="20" max="20" width="15.28125" style="75" customWidth="1"/>
    <col min="21" max="16384" width="9.140625" style="75" customWidth="1"/>
  </cols>
  <sheetData>
    <row r="1" spans="17:20" ht="15.75">
      <c r="Q1" s="205" t="s">
        <v>167</v>
      </c>
      <c r="R1" s="205"/>
      <c r="S1" s="205"/>
      <c r="T1" s="205"/>
    </row>
    <row r="2" spans="17:20" ht="15">
      <c r="Q2" s="205" t="s">
        <v>182</v>
      </c>
      <c r="R2" s="205"/>
      <c r="S2" s="205"/>
      <c r="T2" s="205"/>
    </row>
    <row r="3" spans="1:20" ht="27.75" customHeight="1">
      <c r="A3" s="243" t="s">
        <v>120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61"/>
      <c r="Q3" s="3"/>
      <c r="R3" s="3"/>
      <c r="S3" s="3"/>
      <c r="T3" s="3"/>
    </row>
    <row r="4" spans="1:20" ht="15">
      <c r="A4" s="76"/>
      <c r="Q4" s="195" t="s">
        <v>148</v>
      </c>
      <c r="R4" s="104" t="s">
        <v>135</v>
      </c>
      <c r="S4" s="104" t="s">
        <v>136</v>
      </c>
      <c r="T4" s="104" t="s">
        <v>137</v>
      </c>
    </row>
    <row r="5" spans="1:20" ht="40.5" customHeight="1">
      <c r="A5" s="248" t="s">
        <v>0</v>
      </c>
      <c r="B5" s="189" t="s">
        <v>85</v>
      </c>
      <c r="C5" s="190"/>
      <c r="D5" s="190"/>
      <c r="E5" s="190"/>
      <c r="F5" s="191"/>
      <c r="G5" s="245" t="s">
        <v>178</v>
      </c>
      <c r="H5" s="246"/>
      <c r="I5" s="246"/>
      <c r="J5" s="246"/>
      <c r="K5" s="247"/>
      <c r="L5" s="189" t="s">
        <v>83</v>
      </c>
      <c r="M5" s="190"/>
      <c r="N5" s="190"/>
      <c r="O5" s="190"/>
      <c r="P5" s="191"/>
      <c r="Q5" s="196"/>
      <c r="R5" s="105" t="s">
        <v>168</v>
      </c>
      <c r="S5" s="112" t="s">
        <v>169</v>
      </c>
      <c r="T5" s="113" t="s">
        <v>140</v>
      </c>
    </row>
    <row r="6" spans="1:20" s="79" customFormat="1" ht="40.5" customHeight="1">
      <c r="A6" s="248"/>
      <c r="B6" s="78" t="s">
        <v>100</v>
      </c>
      <c r="C6" s="78" t="s">
        <v>112</v>
      </c>
      <c r="D6" s="78" t="s">
        <v>132</v>
      </c>
      <c r="E6" s="78" t="s">
        <v>133</v>
      </c>
      <c r="F6" s="78" t="s">
        <v>173</v>
      </c>
      <c r="G6" s="78" t="s">
        <v>100</v>
      </c>
      <c r="H6" s="78" t="s">
        <v>112</v>
      </c>
      <c r="I6" s="78" t="s">
        <v>132</v>
      </c>
      <c r="J6" s="78" t="s">
        <v>133</v>
      </c>
      <c r="K6" s="78" t="s">
        <v>173</v>
      </c>
      <c r="L6" s="78" t="s">
        <v>100</v>
      </c>
      <c r="M6" s="78" t="s">
        <v>112</v>
      </c>
      <c r="N6" s="78" t="s">
        <v>132</v>
      </c>
      <c r="O6" s="78" t="s">
        <v>133</v>
      </c>
      <c r="P6" s="78" t="s">
        <v>173</v>
      </c>
      <c r="Q6" s="106">
        <v>1</v>
      </c>
      <c r="R6" s="106">
        <v>2</v>
      </c>
      <c r="S6" s="106">
        <v>3</v>
      </c>
      <c r="T6" s="106">
        <v>4</v>
      </c>
    </row>
    <row r="7" spans="1:20" ht="36.75" customHeight="1">
      <c r="A7" s="80" t="s">
        <v>1</v>
      </c>
      <c r="B7" s="80">
        <v>25</v>
      </c>
      <c r="C7" s="80">
        <v>26</v>
      </c>
      <c r="D7" s="80">
        <v>15</v>
      </c>
      <c r="E7" s="80">
        <v>9</v>
      </c>
      <c r="F7" s="80">
        <v>7</v>
      </c>
      <c r="G7" s="80">
        <v>223.01</v>
      </c>
      <c r="H7" s="80">
        <v>202</v>
      </c>
      <c r="I7" s="80">
        <v>126.99</v>
      </c>
      <c r="J7" s="80">
        <v>83.01</v>
      </c>
      <c r="K7" s="80">
        <v>50</v>
      </c>
      <c r="L7" s="81">
        <f>G7*180/B7</f>
        <v>1605.6719999999998</v>
      </c>
      <c r="M7" s="81">
        <f>H7*180/C7</f>
        <v>1398.4615384615386</v>
      </c>
      <c r="N7" s="81">
        <f>I7*180/D7</f>
        <v>1523.88</v>
      </c>
      <c r="O7" s="81">
        <f>J7*180/E7</f>
        <v>1660.2</v>
      </c>
      <c r="P7" s="81">
        <f>K7*180/F7</f>
        <v>1285.7142857142858</v>
      </c>
      <c r="Q7" s="2" t="s">
        <v>1</v>
      </c>
      <c r="R7" s="5">
        <f>AVERAGE(B7:F7)</f>
        <v>16.4</v>
      </c>
      <c r="S7" s="5">
        <f>AVERAGE(G7:K7)</f>
        <v>137.002</v>
      </c>
      <c r="T7" s="30">
        <f>S7/R7*180</f>
        <v>1503.6804878048783</v>
      </c>
    </row>
    <row r="8" spans="1:20" ht="36.75" customHeight="1">
      <c r="A8" s="80" t="s">
        <v>34</v>
      </c>
      <c r="B8" s="166" t="s">
        <v>117</v>
      </c>
      <c r="C8" s="166" t="s">
        <v>117</v>
      </c>
      <c r="D8" s="166" t="s">
        <v>117</v>
      </c>
      <c r="E8" s="166" t="s">
        <v>117</v>
      </c>
      <c r="F8" s="80">
        <v>0.27</v>
      </c>
      <c r="G8" s="166" t="s">
        <v>117</v>
      </c>
      <c r="H8" s="166" t="s">
        <v>117</v>
      </c>
      <c r="I8" s="166" t="s">
        <v>117</v>
      </c>
      <c r="J8" s="166" t="s">
        <v>117</v>
      </c>
      <c r="K8" s="80">
        <v>0</v>
      </c>
      <c r="L8" s="166" t="s">
        <v>117</v>
      </c>
      <c r="M8" s="166" t="s">
        <v>117</v>
      </c>
      <c r="N8" s="166" t="s">
        <v>117</v>
      </c>
      <c r="O8" s="166" t="s">
        <v>117</v>
      </c>
      <c r="P8" s="81">
        <f aca="true" t="shared" si="0" ref="P8:P23">K8*180/F8</f>
        <v>0</v>
      </c>
      <c r="Q8" s="80" t="s">
        <v>34</v>
      </c>
      <c r="R8" s="5">
        <f aca="true" t="shared" si="1" ref="R8:R23">AVERAGE(B8:F8)</f>
        <v>0.27</v>
      </c>
      <c r="S8" s="5">
        <f aca="true" t="shared" si="2" ref="S8:S23">AVERAGE(G8:K8)</f>
        <v>0</v>
      </c>
      <c r="T8" s="30">
        <f aca="true" t="shared" si="3" ref="T8:T23">S8/R8*180</f>
        <v>0</v>
      </c>
    </row>
    <row r="9" spans="1:20" ht="36.75" customHeight="1">
      <c r="A9" s="80" t="s">
        <v>30</v>
      </c>
      <c r="B9" s="80">
        <v>5</v>
      </c>
      <c r="C9" s="80">
        <v>6.07</v>
      </c>
      <c r="D9" s="80">
        <v>4.48</v>
      </c>
      <c r="E9" s="80">
        <v>4.44</v>
      </c>
      <c r="F9" s="80">
        <v>4.6</v>
      </c>
      <c r="G9" s="80">
        <v>25.3</v>
      </c>
      <c r="H9" s="80">
        <v>30.92</v>
      </c>
      <c r="I9" s="80">
        <v>25.09</v>
      </c>
      <c r="J9" s="80">
        <v>29.29</v>
      </c>
      <c r="K9" s="80">
        <v>25.69</v>
      </c>
      <c r="L9" s="81">
        <f aca="true" t="shared" si="4" ref="L9:L23">G9*180/B9</f>
        <v>910.8</v>
      </c>
      <c r="M9" s="81">
        <f aca="true" t="shared" si="5" ref="M9:M23">H9*180/C9</f>
        <v>916.9028006589785</v>
      </c>
      <c r="N9" s="81">
        <f aca="true" t="shared" si="6" ref="N9:N23">I9*180/D9</f>
        <v>1008.080357142857</v>
      </c>
      <c r="O9" s="81">
        <f aca="true" t="shared" si="7" ref="O9:O23">J9*180/E9</f>
        <v>1187.4324324324323</v>
      </c>
      <c r="P9" s="81">
        <f t="shared" si="0"/>
        <v>1005.2608695652174</v>
      </c>
      <c r="Q9" s="2" t="s">
        <v>30</v>
      </c>
      <c r="R9" s="5">
        <f t="shared" si="1"/>
        <v>4.918000000000001</v>
      </c>
      <c r="S9" s="5">
        <f t="shared" si="2"/>
        <v>27.258</v>
      </c>
      <c r="T9" s="30">
        <f t="shared" si="3"/>
        <v>997.6494509963397</v>
      </c>
    </row>
    <row r="10" spans="1:20" ht="36.75" customHeight="1">
      <c r="A10" s="80" t="s">
        <v>43</v>
      </c>
      <c r="B10" s="80">
        <v>17.3</v>
      </c>
      <c r="C10" s="80">
        <v>20.06</v>
      </c>
      <c r="D10" s="80">
        <v>17.61</v>
      </c>
      <c r="E10" s="80">
        <v>16.19</v>
      </c>
      <c r="F10" s="80">
        <v>16.37</v>
      </c>
      <c r="G10" s="80">
        <v>145.8</v>
      </c>
      <c r="H10" s="80">
        <v>248.11</v>
      </c>
      <c r="I10" s="80">
        <v>227.49</v>
      </c>
      <c r="J10" s="80">
        <v>247</v>
      </c>
      <c r="K10" s="80">
        <v>218.41</v>
      </c>
      <c r="L10" s="81">
        <f t="shared" si="4"/>
        <v>1516.9942196531792</v>
      </c>
      <c r="M10" s="81">
        <f t="shared" si="5"/>
        <v>2226.3110667996016</v>
      </c>
      <c r="N10" s="81">
        <f t="shared" si="6"/>
        <v>2325.2810902896085</v>
      </c>
      <c r="O10" s="81">
        <f t="shared" si="7"/>
        <v>2746.139592340951</v>
      </c>
      <c r="P10" s="81">
        <f t="shared" si="0"/>
        <v>2401.576053756872</v>
      </c>
      <c r="Q10" s="2" t="s">
        <v>43</v>
      </c>
      <c r="R10" s="5">
        <f t="shared" si="1"/>
        <v>17.506</v>
      </c>
      <c r="S10" s="5">
        <f t="shared" si="2"/>
        <v>217.36200000000002</v>
      </c>
      <c r="T10" s="30">
        <f t="shared" si="3"/>
        <v>2234.9571575459845</v>
      </c>
    </row>
    <row r="11" spans="1:20" ht="36.75" customHeight="1">
      <c r="A11" s="80" t="s">
        <v>6</v>
      </c>
      <c r="B11" s="80">
        <v>1.6</v>
      </c>
      <c r="C11" s="80">
        <v>1.4</v>
      </c>
      <c r="D11" s="80">
        <v>1.4</v>
      </c>
      <c r="E11" s="80">
        <v>1.2</v>
      </c>
      <c r="F11" s="80">
        <v>1.1</v>
      </c>
      <c r="G11" s="80">
        <v>3.2</v>
      </c>
      <c r="H11" s="80">
        <v>3</v>
      </c>
      <c r="I11" s="80">
        <v>2.6</v>
      </c>
      <c r="J11" s="80">
        <v>2.2</v>
      </c>
      <c r="K11" s="80">
        <v>2.1</v>
      </c>
      <c r="L11" s="81">
        <f t="shared" si="4"/>
        <v>360</v>
      </c>
      <c r="M11" s="81">
        <f t="shared" si="5"/>
        <v>385.7142857142857</v>
      </c>
      <c r="N11" s="81">
        <f t="shared" si="6"/>
        <v>334.28571428571433</v>
      </c>
      <c r="O11" s="81">
        <f t="shared" si="7"/>
        <v>330.00000000000006</v>
      </c>
      <c r="P11" s="81">
        <f t="shared" si="0"/>
        <v>343.6363636363636</v>
      </c>
      <c r="Q11" s="2" t="s">
        <v>6</v>
      </c>
      <c r="R11" s="5">
        <f t="shared" si="1"/>
        <v>1.3400000000000003</v>
      </c>
      <c r="S11" s="5">
        <f t="shared" si="2"/>
        <v>2.62</v>
      </c>
      <c r="T11" s="30">
        <f t="shared" si="3"/>
        <v>351.9402985074626</v>
      </c>
    </row>
    <row r="12" spans="1:20" ht="36.75" customHeight="1" hidden="1">
      <c r="A12" s="80" t="s">
        <v>53</v>
      </c>
      <c r="B12" s="166" t="s">
        <v>117</v>
      </c>
      <c r="C12" s="166" t="s">
        <v>117</v>
      </c>
      <c r="D12" s="166" t="s">
        <v>117</v>
      </c>
      <c r="E12" s="166" t="s">
        <v>117</v>
      </c>
      <c r="F12" s="166" t="s">
        <v>117</v>
      </c>
      <c r="G12" s="166" t="s">
        <v>117</v>
      </c>
      <c r="H12" s="166" t="s">
        <v>117</v>
      </c>
      <c r="I12" s="166" t="s">
        <v>117</v>
      </c>
      <c r="J12" s="166" t="s">
        <v>117</v>
      </c>
      <c r="K12" s="166" t="s">
        <v>117</v>
      </c>
      <c r="L12" s="166" t="s">
        <v>117</v>
      </c>
      <c r="M12" s="166" t="s">
        <v>117</v>
      </c>
      <c r="N12" s="166" t="s">
        <v>117</v>
      </c>
      <c r="O12" s="166" t="s">
        <v>117</v>
      </c>
      <c r="P12" s="166" t="s">
        <v>117</v>
      </c>
      <c r="Q12" s="2" t="s">
        <v>53</v>
      </c>
      <c r="R12" s="5" t="e">
        <f t="shared" si="1"/>
        <v>#DIV/0!</v>
      </c>
      <c r="S12" s="5" t="e">
        <f t="shared" si="2"/>
        <v>#DIV/0!</v>
      </c>
      <c r="T12" s="30" t="e">
        <f t="shared" si="3"/>
        <v>#DIV/0!</v>
      </c>
    </row>
    <row r="13" spans="1:20" ht="36.75" customHeight="1">
      <c r="A13" s="80" t="s">
        <v>11</v>
      </c>
      <c r="B13" s="80">
        <v>2</v>
      </c>
      <c r="C13" s="80">
        <v>1</v>
      </c>
      <c r="D13" s="166" t="s">
        <v>117</v>
      </c>
      <c r="E13" s="166" t="s">
        <v>117</v>
      </c>
      <c r="F13" s="80">
        <v>1</v>
      </c>
      <c r="G13" s="80">
        <v>1</v>
      </c>
      <c r="H13" s="80">
        <v>1</v>
      </c>
      <c r="I13" s="166" t="s">
        <v>117</v>
      </c>
      <c r="J13" s="166" t="s">
        <v>117</v>
      </c>
      <c r="K13" s="80">
        <v>1</v>
      </c>
      <c r="L13" s="81">
        <f t="shared" si="4"/>
        <v>90</v>
      </c>
      <c r="M13" s="81">
        <f t="shared" si="5"/>
        <v>180</v>
      </c>
      <c r="N13" s="166" t="s">
        <v>117</v>
      </c>
      <c r="O13" s="166" t="s">
        <v>117</v>
      </c>
      <c r="P13" s="81">
        <f t="shared" si="0"/>
        <v>180</v>
      </c>
      <c r="Q13" s="2" t="s">
        <v>11</v>
      </c>
      <c r="R13" s="5">
        <f t="shared" si="1"/>
        <v>1.3333333333333333</v>
      </c>
      <c r="S13" s="5">
        <f t="shared" si="2"/>
        <v>1</v>
      </c>
      <c r="T13" s="30">
        <f t="shared" si="3"/>
        <v>135</v>
      </c>
    </row>
    <row r="14" spans="1:20" ht="36.75" customHeight="1">
      <c r="A14" s="80" t="s">
        <v>13</v>
      </c>
      <c r="B14" s="80">
        <v>0.9</v>
      </c>
      <c r="C14" s="80">
        <v>0.5</v>
      </c>
      <c r="D14" s="80">
        <v>0.4</v>
      </c>
      <c r="E14" s="80">
        <v>0.5</v>
      </c>
      <c r="F14" s="80">
        <v>2</v>
      </c>
      <c r="G14" s="80">
        <v>1.8</v>
      </c>
      <c r="H14" s="80">
        <v>1.1</v>
      </c>
      <c r="I14" s="80">
        <v>0.9</v>
      </c>
      <c r="J14" s="80">
        <v>1.2</v>
      </c>
      <c r="K14" s="80">
        <v>5.56</v>
      </c>
      <c r="L14" s="81">
        <f t="shared" si="4"/>
        <v>360</v>
      </c>
      <c r="M14" s="81">
        <f t="shared" si="5"/>
        <v>396.00000000000006</v>
      </c>
      <c r="N14" s="81">
        <f t="shared" si="6"/>
        <v>405</v>
      </c>
      <c r="O14" s="81">
        <f t="shared" si="7"/>
        <v>432</v>
      </c>
      <c r="P14" s="81">
        <f t="shared" si="0"/>
        <v>500.4</v>
      </c>
      <c r="Q14" s="2" t="s">
        <v>13</v>
      </c>
      <c r="R14" s="5">
        <f t="shared" si="1"/>
        <v>0.86</v>
      </c>
      <c r="S14" s="5">
        <f t="shared" si="2"/>
        <v>2.1119999999999997</v>
      </c>
      <c r="T14" s="30">
        <f t="shared" si="3"/>
        <v>442.0465116279069</v>
      </c>
    </row>
    <row r="15" spans="1:20" ht="36.75" customHeight="1">
      <c r="A15" s="80" t="s">
        <v>14</v>
      </c>
      <c r="B15" s="80">
        <v>18</v>
      </c>
      <c r="C15" s="80">
        <v>15</v>
      </c>
      <c r="D15" s="80">
        <v>20</v>
      </c>
      <c r="E15" s="80">
        <v>22</v>
      </c>
      <c r="F15" s="166" t="s">
        <v>117</v>
      </c>
      <c r="G15" s="80">
        <v>28</v>
      </c>
      <c r="H15" s="80">
        <v>19</v>
      </c>
      <c r="I15" s="80">
        <v>31</v>
      </c>
      <c r="J15" s="80">
        <v>35</v>
      </c>
      <c r="K15" s="166" t="s">
        <v>117</v>
      </c>
      <c r="L15" s="81">
        <f t="shared" si="4"/>
        <v>280</v>
      </c>
      <c r="M15" s="81">
        <f t="shared" si="5"/>
        <v>228</v>
      </c>
      <c r="N15" s="81">
        <f t="shared" si="6"/>
        <v>279</v>
      </c>
      <c r="O15" s="81">
        <f t="shared" si="7"/>
        <v>286.3636363636364</v>
      </c>
      <c r="P15" s="81" t="e">
        <f t="shared" si="0"/>
        <v>#VALUE!</v>
      </c>
      <c r="Q15" s="2" t="s">
        <v>14</v>
      </c>
      <c r="R15" s="5">
        <f t="shared" si="1"/>
        <v>18.75</v>
      </c>
      <c r="S15" s="5">
        <f t="shared" si="2"/>
        <v>28.25</v>
      </c>
      <c r="T15" s="30">
        <f t="shared" si="3"/>
        <v>271.2</v>
      </c>
    </row>
    <row r="16" spans="1:20" ht="36.75" customHeight="1">
      <c r="A16" s="80" t="s">
        <v>39</v>
      </c>
      <c r="B16" s="80">
        <v>4.1</v>
      </c>
      <c r="C16" s="77">
        <v>3.71</v>
      </c>
      <c r="D16" s="77">
        <v>4.13</v>
      </c>
      <c r="E16" s="77">
        <v>4.45</v>
      </c>
      <c r="F16" s="77">
        <v>4.48</v>
      </c>
      <c r="G16" s="80">
        <v>18.2</v>
      </c>
      <c r="H16" s="77">
        <v>16.02</v>
      </c>
      <c r="I16" s="77">
        <v>18.46</v>
      </c>
      <c r="J16" s="77">
        <v>25.98</v>
      </c>
      <c r="K16" s="77">
        <v>26.24</v>
      </c>
      <c r="L16" s="81">
        <f t="shared" si="4"/>
        <v>799.0243902439025</v>
      </c>
      <c r="M16" s="81">
        <f t="shared" si="5"/>
        <v>777.2506738544474</v>
      </c>
      <c r="N16" s="81">
        <f t="shared" si="6"/>
        <v>804.5520581113802</v>
      </c>
      <c r="O16" s="81">
        <f t="shared" si="7"/>
        <v>1050.8764044943819</v>
      </c>
      <c r="P16" s="81">
        <f t="shared" si="0"/>
        <v>1054.2857142857142</v>
      </c>
      <c r="Q16" s="2" t="s">
        <v>39</v>
      </c>
      <c r="R16" s="5">
        <f t="shared" si="1"/>
        <v>4.174</v>
      </c>
      <c r="S16" s="5">
        <f t="shared" si="2"/>
        <v>20.979999999999997</v>
      </c>
      <c r="T16" s="30">
        <f t="shared" si="3"/>
        <v>904.7436511739336</v>
      </c>
    </row>
    <row r="17" spans="1:20" ht="36.75" customHeight="1">
      <c r="A17" s="80" t="s">
        <v>15</v>
      </c>
      <c r="B17" s="80">
        <v>1.6</v>
      </c>
      <c r="C17" s="80">
        <v>1.58</v>
      </c>
      <c r="D17" s="80">
        <v>1.81</v>
      </c>
      <c r="E17" s="80">
        <v>1.83</v>
      </c>
      <c r="F17" s="80">
        <v>1.84</v>
      </c>
      <c r="G17" s="80">
        <v>3</v>
      </c>
      <c r="H17" s="80">
        <v>3.03</v>
      </c>
      <c r="I17" s="80">
        <v>2</v>
      </c>
      <c r="J17" s="80">
        <v>2.03</v>
      </c>
      <c r="K17" s="80">
        <v>2.04</v>
      </c>
      <c r="L17" s="81">
        <f t="shared" si="4"/>
        <v>337.5</v>
      </c>
      <c r="M17" s="81">
        <f t="shared" si="5"/>
        <v>345.1898734177215</v>
      </c>
      <c r="N17" s="81">
        <f t="shared" si="6"/>
        <v>198.8950276243094</v>
      </c>
      <c r="O17" s="81">
        <f t="shared" si="7"/>
        <v>199.67213114754097</v>
      </c>
      <c r="P17" s="81">
        <f t="shared" si="0"/>
        <v>199.56521739130434</v>
      </c>
      <c r="Q17" s="2" t="s">
        <v>15</v>
      </c>
      <c r="R17" s="5">
        <f t="shared" si="1"/>
        <v>1.732</v>
      </c>
      <c r="S17" s="5">
        <f t="shared" si="2"/>
        <v>2.4199999999999995</v>
      </c>
      <c r="T17" s="30">
        <f t="shared" si="3"/>
        <v>251.50115473441105</v>
      </c>
    </row>
    <row r="18" spans="1:20" ht="36.75" customHeight="1">
      <c r="A18" s="80" t="s">
        <v>131</v>
      </c>
      <c r="B18" s="80">
        <v>16</v>
      </c>
      <c r="C18" s="80">
        <v>14.26</v>
      </c>
      <c r="D18" s="80">
        <v>13.678</v>
      </c>
      <c r="E18" s="80">
        <v>12.73</v>
      </c>
      <c r="F18" s="80">
        <v>11.78</v>
      </c>
      <c r="G18" s="80">
        <v>77.2</v>
      </c>
      <c r="H18" s="80">
        <v>69.16</v>
      </c>
      <c r="I18" s="80">
        <v>66.49</v>
      </c>
      <c r="J18" s="80">
        <v>62.52</v>
      </c>
      <c r="K18" s="80">
        <v>58.25</v>
      </c>
      <c r="L18" s="81">
        <f t="shared" si="4"/>
        <v>868.5</v>
      </c>
      <c r="M18" s="81">
        <f t="shared" si="5"/>
        <v>872.9873772791024</v>
      </c>
      <c r="N18" s="81">
        <f t="shared" si="6"/>
        <v>874.996344494809</v>
      </c>
      <c r="O18" s="81">
        <f t="shared" si="7"/>
        <v>884.0219952867243</v>
      </c>
      <c r="P18" s="81">
        <f t="shared" si="0"/>
        <v>890.0679117147708</v>
      </c>
      <c r="Q18" s="2" t="s">
        <v>131</v>
      </c>
      <c r="R18" s="5">
        <f t="shared" si="1"/>
        <v>13.689600000000002</v>
      </c>
      <c r="S18" s="5">
        <f t="shared" si="2"/>
        <v>66.724</v>
      </c>
      <c r="T18" s="30">
        <f t="shared" si="3"/>
        <v>877.3316970546983</v>
      </c>
    </row>
    <row r="19" spans="1:20" ht="36.75" customHeight="1">
      <c r="A19" s="80" t="s">
        <v>20</v>
      </c>
      <c r="B19" s="166" t="s">
        <v>117</v>
      </c>
      <c r="C19" s="166" t="s">
        <v>117</v>
      </c>
      <c r="D19" s="80">
        <v>0.641</v>
      </c>
      <c r="E19" s="166" t="s">
        <v>117</v>
      </c>
      <c r="F19" s="166" t="s">
        <v>117</v>
      </c>
      <c r="G19" s="166" t="s">
        <v>117</v>
      </c>
      <c r="H19" s="166" t="s">
        <v>117</v>
      </c>
      <c r="I19" s="80">
        <v>5.077</v>
      </c>
      <c r="J19" s="166" t="s">
        <v>117</v>
      </c>
      <c r="K19" s="166" t="s">
        <v>117</v>
      </c>
      <c r="L19" s="166" t="s">
        <v>117</v>
      </c>
      <c r="M19" s="166" t="s">
        <v>117</v>
      </c>
      <c r="N19" s="81">
        <f t="shared" si="6"/>
        <v>1425.6786271450858</v>
      </c>
      <c r="O19" s="166" t="s">
        <v>117</v>
      </c>
      <c r="P19" s="166" t="s">
        <v>117</v>
      </c>
      <c r="Q19" s="2" t="s">
        <v>20</v>
      </c>
      <c r="R19" s="5">
        <f t="shared" si="1"/>
        <v>0.641</v>
      </c>
      <c r="S19" s="5">
        <f t="shared" si="2"/>
        <v>5.077</v>
      </c>
      <c r="T19" s="30">
        <f t="shared" si="3"/>
        <v>1425.6786271450858</v>
      </c>
    </row>
    <row r="20" spans="1:20" ht="36.75" customHeight="1" hidden="1">
      <c r="A20" s="80" t="s">
        <v>175</v>
      </c>
      <c r="B20" s="166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0.99</v>
      </c>
      <c r="H20" s="166">
        <v>0</v>
      </c>
      <c r="I20" s="166">
        <v>1.01</v>
      </c>
      <c r="J20" s="166">
        <v>0.99</v>
      </c>
      <c r="K20" s="80">
        <v>1</v>
      </c>
      <c r="L20" s="81" t="e">
        <f>G20*180/B20</f>
        <v>#DIV/0!</v>
      </c>
      <c r="M20" s="81" t="e">
        <f>H20*180/C20</f>
        <v>#DIV/0!</v>
      </c>
      <c r="N20" s="81" t="e">
        <f>I20*180/D20</f>
        <v>#DIV/0!</v>
      </c>
      <c r="O20" s="81" t="e">
        <f>J20*180/E20</f>
        <v>#DIV/0!</v>
      </c>
      <c r="P20" s="81" t="e">
        <f>K20*180/F20</f>
        <v>#DIV/0!</v>
      </c>
      <c r="Q20" s="80" t="s">
        <v>175</v>
      </c>
      <c r="R20" s="5">
        <f t="shared" si="1"/>
        <v>0</v>
      </c>
      <c r="S20" s="5">
        <f t="shared" si="2"/>
        <v>0.798</v>
      </c>
      <c r="T20" s="30" t="e">
        <f t="shared" si="3"/>
        <v>#DIV/0!</v>
      </c>
    </row>
    <row r="21" spans="1:20" ht="36.75" customHeight="1">
      <c r="A21" s="80" t="s">
        <v>56</v>
      </c>
      <c r="B21" s="80">
        <v>0.8</v>
      </c>
      <c r="C21" s="77">
        <v>0.63</v>
      </c>
      <c r="D21" s="77">
        <v>6.7</v>
      </c>
      <c r="E21" s="77">
        <v>0.85</v>
      </c>
      <c r="F21" s="77">
        <v>0.63</v>
      </c>
      <c r="G21" s="80">
        <v>6.5</v>
      </c>
      <c r="H21" s="77">
        <v>5.21</v>
      </c>
      <c r="I21" s="77">
        <v>82.67</v>
      </c>
      <c r="J21" s="77">
        <v>7</v>
      </c>
      <c r="K21" s="77">
        <v>5.08</v>
      </c>
      <c r="L21" s="81">
        <f t="shared" si="4"/>
        <v>1462.5</v>
      </c>
      <c r="M21" s="81">
        <f t="shared" si="5"/>
        <v>1488.5714285714284</v>
      </c>
      <c r="N21" s="81">
        <f t="shared" si="6"/>
        <v>2220.9850746268658</v>
      </c>
      <c r="O21" s="81">
        <f t="shared" si="7"/>
        <v>1482.3529411764707</v>
      </c>
      <c r="P21" s="81">
        <f t="shared" si="0"/>
        <v>1451.4285714285713</v>
      </c>
      <c r="Q21" s="2" t="s">
        <v>56</v>
      </c>
      <c r="R21" s="5">
        <f t="shared" si="1"/>
        <v>1.9220000000000002</v>
      </c>
      <c r="S21" s="5">
        <f t="shared" si="2"/>
        <v>21.291999999999998</v>
      </c>
      <c r="T21" s="30">
        <f t="shared" si="3"/>
        <v>1994.0478668054109</v>
      </c>
    </row>
    <row r="22" spans="1:20" ht="36.75" customHeight="1">
      <c r="A22" s="80" t="s">
        <v>24</v>
      </c>
      <c r="B22" s="80">
        <v>6.256</v>
      </c>
      <c r="C22" s="80">
        <v>5.43</v>
      </c>
      <c r="D22" s="166" t="s">
        <v>117</v>
      </c>
      <c r="E22" s="80">
        <v>8.443</v>
      </c>
      <c r="F22" s="80">
        <v>8.88</v>
      </c>
      <c r="G22" s="80">
        <v>76.752</v>
      </c>
      <c r="H22" s="80">
        <v>64.43</v>
      </c>
      <c r="I22" s="166" t="s">
        <v>117</v>
      </c>
      <c r="J22" s="80">
        <v>110.666</v>
      </c>
      <c r="K22" s="80">
        <v>112.5</v>
      </c>
      <c r="L22" s="81">
        <f t="shared" si="4"/>
        <v>2208.337595907928</v>
      </c>
      <c r="M22" s="81">
        <f t="shared" si="5"/>
        <v>2135.801104972376</v>
      </c>
      <c r="N22" s="166" t="s">
        <v>117</v>
      </c>
      <c r="O22" s="81">
        <f t="shared" si="7"/>
        <v>2359.336728650954</v>
      </c>
      <c r="P22" s="81">
        <f t="shared" si="0"/>
        <v>2280.4054054054054</v>
      </c>
      <c r="Q22" s="94" t="s">
        <v>24</v>
      </c>
      <c r="R22" s="5">
        <f t="shared" si="1"/>
        <v>7.25225</v>
      </c>
      <c r="S22" s="5">
        <f t="shared" si="2"/>
        <v>91.087</v>
      </c>
      <c r="T22" s="30">
        <f t="shared" si="3"/>
        <v>2260.7687269468097</v>
      </c>
    </row>
    <row r="23" spans="1:20" ht="36.75" customHeight="1">
      <c r="A23" s="80" t="s">
        <v>121</v>
      </c>
      <c r="B23" s="80">
        <f>SUM(B7:B22)</f>
        <v>98.55599999999998</v>
      </c>
      <c r="C23" s="80">
        <f aca="true" t="shared" si="8" ref="C23:K23">SUM(C7:C22)</f>
        <v>95.63999999999999</v>
      </c>
      <c r="D23" s="80">
        <f t="shared" si="8"/>
        <v>85.849</v>
      </c>
      <c r="E23" s="80">
        <f t="shared" si="8"/>
        <v>81.633</v>
      </c>
      <c r="F23" s="80">
        <f t="shared" si="8"/>
        <v>59.95000000000002</v>
      </c>
      <c r="G23" s="80">
        <f t="shared" si="8"/>
        <v>610.752</v>
      </c>
      <c r="H23" s="80">
        <f t="shared" si="8"/>
        <v>662.98</v>
      </c>
      <c r="I23" s="80">
        <f t="shared" si="8"/>
        <v>589.7769999999999</v>
      </c>
      <c r="J23" s="80">
        <f t="shared" si="8"/>
        <v>606.886</v>
      </c>
      <c r="K23" s="80">
        <f t="shared" si="8"/>
        <v>507.87000000000006</v>
      </c>
      <c r="L23" s="81">
        <f t="shared" si="4"/>
        <v>1115.4608547424814</v>
      </c>
      <c r="M23" s="81">
        <f t="shared" si="5"/>
        <v>1247.7666248431622</v>
      </c>
      <c r="N23" s="81">
        <f t="shared" si="6"/>
        <v>1236.588195552656</v>
      </c>
      <c r="O23" s="81">
        <f t="shared" si="7"/>
        <v>1338.1779427437434</v>
      </c>
      <c r="P23" s="81">
        <f t="shared" si="0"/>
        <v>1524.8807339449538</v>
      </c>
      <c r="Q23" s="2" t="s">
        <v>121</v>
      </c>
      <c r="R23" s="5">
        <f t="shared" si="1"/>
        <v>84.32559999999998</v>
      </c>
      <c r="S23" s="5">
        <f t="shared" si="2"/>
        <v>595.653</v>
      </c>
      <c r="T23" s="30">
        <f t="shared" si="3"/>
        <v>1271.4708226208888</v>
      </c>
    </row>
    <row r="24" spans="1:20" ht="18">
      <c r="A24" s="70" t="s">
        <v>180</v>
      </c>
      <c r="B24" s="82"/>
      <c r="C24" s="82"/>
      <c r="D24" s="93"/>
      <c r="E24" s="82"/>
      <c r="F24" s="82"/>
      <c r="G24" s="82"/>
      <c r="H24" s="82"/>
      <c r="I24" s="82"/>
      <c r="J24" s="82"/>
      <c r="K24" s="82"/>
      <c r="Q24" s="3"/>
      <c r="R24" s="49">
        <v>51</v>
      </c>
      <c r="S24" s="3"/>
      <c r="T24" s="3"/>
    </row>
    <row r="25" ht="15">
      <c r="A25" s="93"/>
    </row>
  </sheetData>
  <sheetProtection/>
  <mergeCells count="8">
    <mergeCell ref="B5:F5"/>
    <mergeCell ref="Q1:T1"/>
    <mergeCell ref="Q2:T2"/>
    <mergeCell ref="Q4:Q5"/>
    <mergeCell ref="A3:M3"/>
    <mergeCell ref="A5:A6"/>
    <mergeCell ref="L5:P5"/>
    <mergeCell ref="G5:K5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X2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B6" sqref="B6"/>
    </sheetView>
  </sheetViews>
  <sheetFormatPr defaultColWidth="9.140625" defaultRowHeight="12.75"/>
  <cols>
    <col min="1" max="1" width="24.28125" style="75" customWidth="1"/>
    <col min="2" max="2" width="10.7109375" style="75" bestFit="1" customWidth="1"/>
    <col min="3" max="3" width="11.7109375" style="75" bestFit="1" customWidth="1"/>
    <col min="4" max="6" width="11.7109375" style="75" customWidth="1"/>
    <col min="7" max="8" width="11.7109375" style="75" bestFit="1" customWidth="1"/>
    <col min="9" max="10" width="11.7109375" style="75" customWidth="1"/>
    <col min="11" max="11" width="13.00390625" style="75" customWidth="1"/>
    <col min="12" max="12" width="12.8515625" style="75" bestFit="1" customWidth="1"/>
    <col min="13" max="13" width="11.7109375" style="75" bestFit="1" customWidth="1"/>
    <col min="14" max="14" width="11.7109375" style="75" customWidth="1"/>
    <col min="15" max="15" width="10.57421875" style="75" bestFit="1" customWidth="1"/>
    <col min="16" max="16" width="13.57421875" style="75" customWidth="1"/>
    <col min="17" max="17" width="27.28125" style="75" customWidth="1"/>
    <col min="18" max="18" width="15.421875" style="75" customWidth="1"/>
    <col min="19" max="19" width="20.8515625" style="75" customWidth="1"/>
    <col min="20" max="20" width="14.00390625" style="75" customWidth="1"/>
    <col min="21" max="16384" width="9.140625" style="75" customWidth="1"/>
  </cols>
  <sheetData>
    <row r="1" spans="17:20" ht="15.75">
      <c r="Q1" s="205" t="s">
        <v>181</v>
      </c>
      <c r="R1" s="205"/>
      <c r="S1" s="205"/>
      <c r="T1" s="205"/>
    </row>
    <row r="2" spans="1:20" ht="27" customHeight="1">
      <c r="A2" s="249" t="s">
        <v>122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83"/>
      <c r="Q2" s="205" t="s">
        <v>182</v>
      </c>
      <c r="R2" s="205"/>
      <c r="S2" s="205"/>
      <c r="T2" s="205"/>
    </row>
    <row r="3" spans="1:20" ht="13.5" customHeight="1" hidden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Q3" s="3"/>
      <c r="R3" s="3"/>
      <c r="S3" s="3"/>
      <c r="T3" s="3"/>
    </row>
    <row r="4" spans="1:20" ht="40.5" customHeight="1">
      <c r="A4" s="250" t="s">
        <v>0</v>
      </c>
      <c r="B4" s="189" t="s">
        <v>85</v>
      </c>
      <c r="C4" s="190"/>
      <c r="D4" s="190"/>
      <c r="E4" s="190"/>
      <c r="F4" s="191"/>
      <c r="G4" s="245" t="s">
        <v>178</v>
      </c>
      <c r="H4" s="246"/>
      <c r="I4" s="246"/>
      <c r="J4" s="246"/>
      <c r="K4" s="247"/>
      <c r="L4" s="189" t="s">
        <v>83</v>
      </c>
      <c r="M4" s="190"/>
      <c r="N4" s="190"/>
      <c r="O4" s="190"/>
      <c r="P4" s="191"/>
      <c r="Q4" s="54" t="s">
        <v>148</v>
      </c>
      <c r="R4" s="104" t="s">
        <v>135</v>
      </c>
      <c r="S4" s="104" t="s">
        <v>136</v>
      </c>
      <c r="T4" s="104" t="s">
        <v>137</v>
      </c>
    </row>
    <row r="5" spans="1:206" s="79" customFormat="1" ht="40.5" customHeight="1">
      <c r="A5" s="250"/>
      <c r="B5" s="65" t="s">
        <v>100</v>
      </c>
      <c r="C5" s="65" t="s">
        <v>112</v>
      </c>
      <c r="D5" s="65" t="s">
        <v>132</v>
      </c>
      <c r="E5" s="65" t="s">
        <v>133</v>
      </c>
      <c r="F5" s="65" t="s">
        <v>173</v>
      </c>
      <c r="G5" s="65" t="s">
        <v>100</v>
      </c>
      <c r="H5" s="65" t="s">
        <v>112</v>
      </c>
      <c r="I5" s="65" t="s">
        <v>132</v>
      </c>
      <c r="J5" s="65" t="s">
        <v>133</v>
      </c>
      <c r="K5" s="65" t="s">
        <v>173</v>
      </c>
      <c r="L5" s="65" t="s">
        <v>100</v>
      </c>
      <c r="M5" s="65" t="s">
        <v>112</v>
      </c>
      <c r="N5" s="65" t="s">
        <v>132</v>
      </c>
      <c r="O5" s="65" t="s">
        <v>133</v>
      </c>
      <c r="P5" s="65" t="s">
        <v>173</v>
      </c>
      <c r="Q5" s="168"/>
      <c r="R5" s="105" t="s">
        <v>168</v>
      </c>
      <c r="S5" s="112" t="s">
        <v>169</v>
      </c>
      <c r="T5" s="113" t="s">
        <v>140</v>
      </c>
      <c r="GX5" s="77" t="s">
        <v>88</v>
      </c>
    </row>
    <row r="6" spans="1:206" ht="39.75" customHeight="1">
      <c r="A6" s="67" t="s">
        <v>1</v>
      </c>
      <c r="B6" s="80">
        <v>25</v>
      </c>
      <c r="C6" s="80">
        <v>26</v>
      </c>
      <c r="D6" s="80">
        <v>15</v>
      </c>
      <c r="E6" s="80">
        <v>9</v>
      </c>
      <c r="F6" s="80">
        <v>7</v>
      </c>
      <c r="G6" s="80">
        <v>223.01</v>
      </c>
      <c r="H6" s="80">
        <v>202</v>
      </c>
      <c r="I6" s="80">
        <v>126.99</v>
      </c>
      <c r="J6" s="80">
        <v>83.01</v>
      </c>
      <c r="K6" s="80">
        <v>50</v>
      </c>
      <c r="L6" s="68">
        <f>G6*180/B6</f>
        <v>1605.6719999999998</v>
      </c>
      <c r="M6" s="68">
        <f>H6*180/C6</f>
        <v>1398.4615384615386</v>
      </c>
      <c r="N6" s="68">
        <f>I6*180/D6</f>
        <v>1523.88</v>
      </c>
      <c r="O6" s="68">
        <f>J6*180/E6</f>
        <v>1660.2</v>
      </c>
      <c r="P6" s="68">
        <f>K6*180/F6</f>
        <v>1285.7142857142858</v>
      </c>
      <c r="Q6" s="2" t="s">
        <v>1</v>
      </c>
      <c r="R6" s="5">
        <f>AVERAGE(B6:F6)</f>
        <v>16.4</v>
      </c>
      <c r="S6" s="5">
        <f>AVERAGE(G6:K6)</f>
        <v>137.002</v>
      </c>
      <c r="T6" s="30">
        <f>S6/R6*180</f>
        <v>1503.6804878048783</v>
      </c>
      <c r="GX6" s="81"/>
    </row>
    <row r="7" spans="1:206" ht="39.75" customHeight="1" hidden="1">
      <c r="A7" s="67" t="s">
        <v>34</v>
      </c>
      <c r="B7" s="64" t="s">
        <v>117</v>
      </c>
      <c r="C7" s="64" t="s">
        <v>117</v>
      </c>
      <c r="D7" s="64" t="s">
        <v>117</v>
      </c>
      <c r="E7" s="64" t="s">
        <v>117</v>
      </c>
      <c r="F7" s="67">
        <v>0.27</v>
      </c>
      <c r="G7" s="64" t="s">
        <v>117</v>
      </c>
      <c r="H7" s="64" t="s">
        <v>117</v>
      </c>
      <c r="I7" s="64" t="s">
        <v>117</v>
      </c>
      <c r="J7" s="64" t="s">
        <v>117</v>
      </c>
      <c r="K7" s="67">
        <v>0</v>
      </c>
      <c r="L7" s="64" t="s">
        <v>117</v>
      </c>
      <c r="M7" s="64" t="s">
        <v>117</v>
      </c>
      <c r="N7" s="64" t="s">
        <v>117</v>
      </c>
      <c r="O7" s="64" t="s">
        <v>117</v>
      </c>
      <c r="P7" s="68">
        <f aca="true" t="shared" si="0" ref="P7:P22">K7*180/F7</f>
        <v>0</v>
      </c>
      <c r="Q7" s="67" t="s">
        <v>34</v>
      </c>
      <c r="R7" s="5">
        <f aca="true" t="shared" si="1" ref="R7:R22">AVERAGE(B7:F7)</f>
        <v>0.27</v>
      </c>
      <c r="S7" s="5">
        <f aca="true" t="shared" si="2" ref="S7:S22">AVERAGE(G7:K7)</f>
        <v>0</v>
      </c>
      <c r="T7" s="30">
        <f aca="true" t="shared" si="3" ref="T7:T22">S7/R7*180</f>
        <v>0</v>
      </c>
      <c r="GX7" s="81" t="e">
        <f aca="true" t="shared" si="4" ref="GX7:GX21">GR7*180/GK7</f>
        <v>#DIV/0!</v>
      </c>
    </row>
    <row r="8" spans="1:206" ht="39.75" customHeight="1">
      <c r="A8" s="67" t="s">
        <v>30</v>
      </c>
      <c r="B8" s="67">
        <v>67.3</v>
      </c>
      <c r="C8" s="67">
        <v>71.63</v>
      </c>
      <c r="D8" s="67">
        <v>69.57000000000001</v>
      </c>
      <c r="E8" s="67">
        <v>74.26</v>
      </c>
      <c r="F8" s="67">
        <v>75</v>
      </c>
      <c r="G8" s="67">
        <v>650.7</v>
      </c>
      <c r="H8" s="67">
        <v>638.81</v>
      </c>
      <c r="I8" s="67">
        <v>583.09</v>
      </c>
      <c r="J8" s="67">
        <v>746.55</v>
      </c>
      <c r="K8" s="67">
        <v>793.244</v>
      </c>
      <c r="L8" s="68">
        <f aca="true" t="shared" si="5" ref="L8:L22">G8*180/B8</f>
        <v>1740.35661218425</v>
      </c>
      <c r="M8" s="68">
        <f aca="true" t="shared" si="6" ref="M8:M22">H8*180/C8</f>
        <v>1605.2743263995533</v>
      </c>
      <c r="N8" s="68">
        <f aca="true" t="shared" si="7" ref="N8:N22">I8*180/D8</f>
        <v>1508.6416558861579</v>
      </c>
      <c r="O8" s="68">
        <f aca="true" t="shared" si="8" ref="O8:O22">J8*180/E8</f>
        <v>1809.5744680851062</v>
      </c>
      <c r="P8" s="68">
        <f t="shared" si="0"/>
        <v>1903.7856000000002</v>
      </c>
      <c r="Q8" s="2" t="s">
        <v>30</v>
      </c>
      <c r="R8" s="5">
        <f t="shared" si="1"/>
        <v>71.55199999999999</v>
      </c>
      <c r="S8" s="5">
        <f t="shared" si="2"/>
        <v>682.4788</v>
      </c>
      <c r="T8" s="30">
        <f t="shared" si="3"/>
        <v>1716.879807692308</v>
      </c>
      <c r="GX8" s="81" t="e">
        <f t="shared" si="4"/>
        <v>#DIV/0!</v>
      </c>
    </row>
    <row r="9" spans="1:206" ht="39.75" customHeight="1">
      <c r="A9" s="67" t="s">
        <v>43</v>
      </c>
      <c r="B9" s="67">
        <v>145</v>
      </c>
      <c r="C9" s="67">
        <v>149.13</v>
      </c>
      <c r="D9" s="67">
        <v>140.66</v>
      </c>
      <c r="E9" s="67">
        <v>121.07</v>
      </c>
      <c r="F9" s="67">
        <v>111.17</v>
      </c>
      <c r="G9" s="67">
        <v>1310.41</v>
      </c>
      <c r="H9" s="67">
        <v>1738.81</v>
      </c>
      <c r="I9" s="67">
        <v>1717.73</v>
      </c>
      <c r="J9" s="67">
        <v>1745.08</v>
      </c>
      <c r="K9" s="67">
        <v>1637.12</v>
      </c>
      <c r="L9" s="68">
        <f t="shared" si="5"/>
        <v>1626.7158620689656</v>
      </c>
      <c r="M9" s="68">
        <f t="shared" si="6"/>
        <v>2098.7447193723597</v>
      </c>
      <c r="N9" s="68">
        <f t="shared" si="7"/>
        <v>2198.147305559505</v>
      </c>
      <c r="O9" s="68">
        <f t="shared" si="8"/>
        <v>2594.4858346411165</v>
      </c>
      <c r="P9" s="68">
        <f t="shared" si="0"/>
        <v>2650.72951335792</v>
      </c>
      <c r="Q9" s="2" t="s">
        <v>43</v>
      </c>
      <c r="R9" s="5">
        <f t="shared" si="1"/>
        <v>133.40599999999998</v>
      </c>
      <c r="S9" s="5">
        <f t="shared" si="2"/>
        <v>1629.8300000000002</v>
      </c>
      <c r="T9" s="30">
        <f t="shared" si="3"/>
        <v>2199.072005756863</v>
      </c>
      <c r="GX9" s="81" t="e">
        <f t="shared" si="4"/>
        <v>#DIV/0!</v>
      </c>
    </row>
    <row r="10" spans="1:206" ht="39.75" customHeight="1">
      <c r="A10" s="67" t="s">
        <v>6</v>
      </c>
      <c r="B10" s="67">
        <v>1.6</v>
      </c>
      <c r="C10" s="67">
        <v>1.4</v>
      </c>
      <c r="D10" s="67">
        <v>1.4</v>
      </c>
      <c r="E10" s="67">
        <v>1.2</v>
      </c>
      <c r="F10" s="67">
        <v>1.1</v>
      </c>
      <c r="G10" s="67">
        <v>3.2</v>
      </c>
      <c r="H10" s="67">
        <v>3</v>
      </c>
      <c r="I10" s="67">
        <v>2.6</v>
      </c>
      <c r="J10" s="67">
        <v>2.2</v>
      </c>
      <c r="K10" s="67">
        <v>2.1</v>
      </c>
      <c r="L10" s="68">
        <f t="shared" si="5"/>
        <v>360</v>
      </c>
      <c r="M10" s="68">
        <f t="shared" si="6"/>
        <v>385.7142857142857</v>
      </c>
      <c r="N10" s="68">
        <f t="shared" si="7"/>
        <v>334.28571428571433</v>
      </c>
      <c r="O10" s="68">
        <f t="shared" si="8"/>
        <v>330.00000000000006</v>
      </c>
      <c r="P10" s="68">
        <f t="shared" si="0"/>
        <v>343.6363636363636</v>
      </c>
      <c r="Q10" s="2" t="s">
        <v>6</v>
      </c>
      <c r="R10" s="5">
        <f t="shared" si="1"/>
        <v>1.3400000000000003</v>
      </c>
      <c r="S10" s="5">
        <f t="shared" si="2"/>
        <v>2.62</v>
      </c>
      <c r="T10" s="30">
        <f t="shared" si="3"/>
        <v>351.9402985074626</v>
      </c>
      <c r="GX10" s="81" t="e">
        <f t="shared" si="4"/>
        <v>#DIV/0!</v>
      </c>
    </row>
    <row r="11" spans="1:206" ht="39.75" customHeight="1" hidden="1">
      <c r="A11" s="67" t="s">
        <v>53</v>
      </c>
      <c r="B11" s="64" t="s">
        <v>117</v>
      </c>
      <c r="C11" s="64" t="s">
        <v>117</v>
      </c>
      <c r="D11" s="64" t="s">
        <v>117</v>
      </c>
      <c r="E11" s="64" t="s">
        <v>117</v>
      </c>
      <c r="F11" s="64" t="s">
        <v>117</v>
      </c>
      <c r="G11" s="64" t="s">
        <v>117</v>
      </c>
      <c r="H11" s="64" t="s">
        <v>117</v>
      </c>
      <c r="I11" s="64" t="s">
        <v>117</v>
      </c>
      <c r="J11" s="64" t="s">
        <v>117</v>
      </c>
      <c r="K11" s="64" t="s">
        <v>117</v>
      </c>
      <c r="L11" s="64" t="s">
        <v>117</v>
      </c>
      <c r="M11" s="64" t="s">
        <v>117</v>
      </c>
      <c r="N11" s="64" t="s">
        <v>117</v>
      </c>
      <c r="O11" s="64" t="s">
        <v>117</v>
      </c>
      <c r="P11" s="64" t="s">
        <v>117</v>
      </c>
      <c r="Q11" s="2" t="s">
        <v>53</v>
      </c>
      <c r="R11" s="5" t="e">
        <f t="shared" si="1"/>
        <v>#DIV/0!</v>
      </c>
      <c r="S11" s="5" t="e">
        <f t="shared" si="2"/>
        <v>#DIV/0!</v>
      </c>
      <c r="T11" s="30" t="e">
        <f t="shared" si="3"/>
        <v>#DIV/0!</v>
      </c>
      <c r="GX11" s="81" t="e">
        <f t="shared" si="4"/>
        <v>#DIV/0!</v>
      </c>
    </row>
    <row r="12" spans="1:206" ht="39.75" customHeight="1">
      <c r="A12" s="67" t="s">
        <v>11</v>
      </c>
      <c r="B12" s="67">
        <v>2</v>
      </c>
      <c r="C12" s="67">
        <v>1</v>
      </c>
      <c r="D12" s="67">
        <v>0</v>
      </c>
      <c r="E12" s="67"/>
      <c r="F12" s="67">
        <v>1</v>
      </c>
      <c r="G12" s="67">
        <v>1</v>
      </c>
      <c r="H12" s="67">
        <v>1</v>
      </c>
      <c r="I12" s="67">
        <v>0</v>
      </c>
      <c r="J12" s="67"/>
      <c r="K12" s="67">
        <v>1</v>
      </c>
      <c r="L12" s="68">
        <f t="shared" si="5"/>
        <v>90</v>
      </c>
      <c r="M12" s="68">
        <f t="shared" si="6"/>
        <v>180</v>
      </c>
      <c r="N12" s="68" t="e">
        <f t="shared" si="7"/>
        <v>#DIV/0!</v>
      </c>
      <c r="O12" s="68" t="e">
        <f t="shared" si="8"/>
        <v>#DIV/0!</v>
      </c>
      <c r="P12" s="68">
        <f t="shared" si="0"/>
        <v>180</v>
      </c>
      <c r="Q12" s="2" t="s">
        <v>11</v>
      </c>
      <c r="R12" s="5">
        <f t="shared" si="1"/>
        <v>1</v>
      </c>
      <c r="S12" s="5">
        <f t="shared" si="2"/>
        <v>0.75</v>
      </c>
      <c r="T12" s="30">
        <f t="shared" si="3"/>
        <v>135</v>
      </c>
      <c r="GX12" s="81" t="e">
        <f t="shared" si="4"/>
        <v>#DIV/0!</v>
      </c>
    </row>
    <row r="13" spans="1:206" ht="39.75" customHeight="1">
      <c r="A13" s="67" t="s">
        <v>13</v>
      </c>
      <c r="B13" s="67">
        <v>5.4</v>
      </c>
      <c r="C13" s="67">
        <v>4.4</v>
      </c>
      <c r="D13" s="67">
        <v>2.9</v>
      </c>
      <c r="E13" s="67">
        <v>3.4</v>
      </c>
      <c r="F13" s="67">
        <v>8</v>
      </c>
      <c r="G13" s="67">
        <v>3.4</v>
      </c>
      <c r="H13" s="67">
        <v>2.1</v>
      </c>
      <c r="I13" s="67">
        <v>1.8</v>
      </c>
      <c r="J13" s="67">
        <v>2.5</v>
      </c>
      <c r="K13" s="67">
        <v>8.56</v>
      </c>
      <c r="L13" s="68">
        <f t="shared" si="5"/>
        <v>113.33333333333333</v>
      </c>
      <c r="M13" s="68">
        <f t="shared" si="6"/>
        <v>85.9090909090909</v>
      </c>
      <c r="N13" s="68">
        <f t="shared" si="7"/>
        <v>111.72413793103449</v>
      </c>
      <c r="O13" s="68">
        <f t="shared" si="8"/>
        <v>132.35294117647058</v>
      </c>
      <c r="P13" s="68">
        <f t="shared" si="0"/>
        <v>192.60000000000002</v>
      </c>
      <c r="Q13" s="2" t="s">
        <v>13</v>
      </c>
      <c r="R13" s="5">
        <f t="shared" si="1"/>
        <v>4.82</v>
      </c>
      <c r="S13" s="5">
        <f t="shared" si="2"/>
        <v>3.6719999999999997</v>
      </c>
      <c r="T13" s="30">
        <f t="shared" si="3"/>
        <v>137.12863070539416</v>
      </c>
      <c r="GX13" s="81" t="e">
        <f t="shared" si="4"/>
        <v>#DIV/0!</v>
      </c>
    </row>
    <row r="14" spans="1:206" ht="39.75" customHeight="1">
      <c r="A14" s="67" t="s">
        <v>14</v>
      </c>
      <c r="B14" s="67">
        <v>18</v>
      </c>
      <c r="C14" s="67">
        <v>15</v>
      </c>
      <c r="D14" s="67">
        <v>20</v>
      </c>
      <c r="E14" s="67">
        <v>22</v>
      </c>
      <c r="F14" s="64" t="s">
        <v>117</v>
      </c>
      <c r="G14" s="67">
        <v>28</v>
      </c>
      <c r="H14" s="67">
        <v>19</v>
      </c>
      <c r="I14" s="67">
        <v>31</v>
      </c>
      <c r="J14" s="67">
        <v>35</v>
      </c>
      <c r="K14" s="64" t="s">
        <v>117</v>
      </c>
      <c r="L14" s="68">
        <f t="shared" si="5"/>
        <v>280</v>
      </c>
      <c r="M14" s="68">
        <f t="shared" si="6"/>
        <v>228</v>
      </c>
      <c r="N14" s="68">
        <f t="shared" si="7"/>
        <v>279</v>
      </c>
      <c r="O14" s="68">
        <f t="shared" si="8"/>
        <v>286.3636363636364</v>
      </c>
      <c r="P14" s="64" t="s">
        <v>117</v>
      </c>
      <c r="Q14" s="2" t="s">
        <v>14</v>
      </c>
      <c r="R14" s="5">
        <f t="shared" si="1"/>
        <v>18.75</v>
      </c>
      <c r="S14" s="5">
        <f t="shared" si="2"/>
        <v>28.25</v>
      </c>
      <c r="T14" s="30">
        <f t="shared" si="3"/>
        <v>271.2</v>
      </c>
      <c r="GX14" s="81" t="e">
        <f t="shared" si="4"/>
        <v>#DIV/0!</v>
      </c>
    </row>
    <row r="15" spans="1:206" ht="39.75" customHeight="1">
      <c r="A15" s="67" t="s">
        <v>39</v>
      </c>
      <c r="B15" s="67">
        <v>8</v>
      </c>
      <c r="C15" s="64">
        <v>7.58</v>
      </c>
      <c r="D15" s="64">
        <v>8.02</v>
      </c>
      <c r="E15" s="64">
        <v>10.84</v>
      </c>
      <c r="F15" s="64">
        <v>11.07</v>
      </c>
      <c r="G15" s="67">
        <v>52.554</v>
      </c>
      <c r="H15" s="64">
        <v>50.42</v>
      </c>
      <c r="I15" s="64">
        <v>53.21</v>
      </c>
      <c r="J15" s="64">
        <v>89.9</v>
      </c>
      <c r="K15" s="64">
        <v>92.49</v>
      </c>
      <c r="L15" s="68">
        <f t="shared" si="5"/>
        <v>1182.4650000000001</v>
      </c>
      <c r="M15" s="68">
        <f t="shared" si="6"/>
        <v>1197.3087071240107</v>
      </c>
      <c r="N15" s="68">
        <f t="shared" si="7"/>
        <v>1194.2394014962592</v>
      </c>
      <c r="O15" s="68">
        <f t="shared" si="8"/>
        <v>1492.8044280442807</v>
      </c>
      <c r="P15" s="68">
        <f t="shared" si="0"/>
        <v>1503.9024390243903</v>
      </c>
      <c r="Q15" s="2" t="s">
        <v>39</v>
      </c>
      <c r="R15" s="5">
        <f t="shared" si="1"/>
        <v>9.102</v>
      </c>
      <c r="S15" s="5">
        <f t="shared" si="2"/>
        <v>67.7148</v>
      </c>
      <c r="T15" s="30">
        <f t="shared" si="3"/>
        <v>1339.1193144363874</v>
      </c>
      <c r="GX15" s="81" t="e">
        <f t="shared" si="4"/>
        <v>#DIV/0!</v>
      </c>
    </row>
    <row r="16" spans="1:206" ht="39.75" customHeight="1">
      <c r="A16" s="67" t="s">
        <v>15</v>
      </c>
      <c r="B16" s="67">
        <v>4.6</v>
      </c>
      <c r="C16" s="64">
        <v>4.62</v>
      </c>
      <c r="D16" s="64">
        <v>4.82</v>
      </c>
      <c r="E16" s="64">
        <v>4.86</v>
      </c>
      <c r="F16" s="64">
        <v>4.88</v>
      </c>
      <c r="G16" s="67">
        <v>8.4</v>
      </c>
      <c r="H16" s="64">
        <v>8.51</v>
      </c>
      <c r="I16" s="64">
        <v>7.73</v>
      </c>
      <c r="J16" s="64">
        <v>7.8</v>
      </c>
      <c r="K16" s="64">
        <v>7.83</v>
      </c>
      <c r="L16" s="68">
        <f t="shared" si="5"/>
        <v>328.69565217391306</v>
      </c>
      <c r="M16" s="68">
        <f t="shared" si="6"/>
        <v>331.55844155844153</v>
      </c>
      <c r="N16" s="68">
        <f t="shared" si="7"/>
        <v>288.6721991701245</v>
      </c>
      <c r="O16" s="68">
        <f t="shared" si="8"/>
        <v>288.88888888888886</v>
      </c>
      <c r="P16" s="68">
        <f t="shared" si="0"/>
        <v>288.8114754098361</v>
      </c>
      <c r="Q16" s="2" t="s">
        <v>15</v>
      </c>
      <c r="R16" s="5">
        <f t="shared" si="1"/>
        <v>4.755999999999999</v>
      </c>
      <c r="S16" s="5">
        <f t="shared" si="2"/>
        <v>8.053999999999998</v>
      </c>
      <c r="T16" s="30">
        <f t="shared" si="3"/>
        <v>304.8191757779647</v>
      </c>
      <c r="GX16" s="81" t="e">
        <f t="shared" si="4"/>
        <v>#DIV/0!</v>
      </c>
    </row>
    <row r="17" spans="1:206" ht="39.75" customHeight="1">
      <c r="A17" s="67" t="s">
        <v>16</v>
      </c>
      <c r="B17" s="67">
        <v>19.2</v>
      </c>
      <c r="C17" s="67">
        <v>18.17</v>
      </c>
      <c r="D17" s="67">
        <v>15.458</v>
      </c>
      <c r="E17" s="67">
        <v>14.7</v>
      </c>
      <c r="F17" s="67">
        <v>12.84</v>
      </c>
      <c r="G17" s="67">
        <v>113.54</v>
      </c>
      <c r="H17" s="67">
        <v>101.24</v>
      </c>
      <c r="I17" s="67">
        <v>83.78</v>
      </c>
      <c r="J17" s="67">
        <v>82.33</v>
      </c>
      <c r="K17" s="67">
        <v>68.35</v>
      </c>
      <c r="L17" s="68">
        <f t="shared" si="5"/>
        <v>1064.4375</v>
      </c>
      <c r="M17" s="68">
        <f t="shared" si="6"/>
        <v>1002.927903137039</v>
      </c>
      <c r="N17" s="68">
        <f t="shared" si="7"/>
        <v>975.5725190839694</v>
      </c>
      <c r="O17" s="68">
        <f t="shared" si="8"/>
        <v>1008.1224489795918</v>
      </c>
      <c r="P17" s="68">
        <f t="shared" si="0"/>
        <v>958.1775700934578</v>
      </c>
      <c r="Q17" s="2" t="s">
        <v>131</v>
      </c>
      <c r="R17" s="5">
        <f t="shared" si="1"/>
        <v>16.073600000000003</v>
      </c>
      <c r="S17" s="5">
        <f t="shared" si="2"/>
        <v>89.848</v>
      </c>
      <c r="T17" s="30">
        <f t="shared" si="3"/>
        <v>1006.1616563806489</v>
      </c>
      <c r="GX17" s="81" t="e">
        <f t="shared" si="4"/>
        <v>#DIV/0!</v>
      </c>
    </row>
    <row r="18" spans="1:206" ht="39.75" customHeight="1" hidden="1">
      <c r="A18" s="67" t="s">
        <v>20</v>
      </c>
      <c r="B18" s="64" t="s">
        <v>117</v>
      </c>
      <c r="C18" s="64" t="s">
        <v>117</v>
      </c>
      <c r="D18" s="64" t="s">
        <v>117</v>
      </c>
      <c r="E18" s="64" t="s">
        <v>117</v>
      </c>
      <c r="F18" s="64" t="s">
        <v>117</v>
      </c>
      <c r="G18" s="64" t="s">
        <v>117</v>
      </c>
      <c r="H18" s="64" t="s">
        <v>117</v>
      </c>
      <c r="I18" s="64" t="s">
        <v>117</v>
      </c>
      <c r="J18" s="64" t="s">
        <v>117</v>
      </c>
      <c r="K18" s="64" t="s">
        <v>117</v>
      </c>
      <c r="L18" s="64" t="s">
        <v>117</v>
      </c>
      <c r="M18" s="64" t="s">
        <v>117</v>
      </c>
      <c r="N18" s="64" t="s">
        <v>117</v>
      </c>
      <c r="O18" s="64" t="s">
        <v>117</v>
      </c>
      <c r="P18" s="64" t="s">
        <v>117</v>
      </c>
      <c r="Q18" s="2" t="s">
        <v>20</v>
      </c>
      <c r="R18" s="5" t="e">
        <f t="shared" si="1"/>
        <v>#DIV/0!</v>
      </c>
      <c r="S18" s="5" t="e">
        <f t="shared" si="2"/>
        <v>#DIV/0!</v>
      </c>
      <c r="T18" s="30" t="e">
        <f t="shared" si="3"/>
        <v>#DIV/0!</v>
      </c>
      <c r="GX18" s="81"/>
    </row>
    <row r="19" spans="1:206" ht="39.75" customHeight="1" hidden="1">
      <c r="A19" s="67" t="s">
        <v>175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0.99</v>
      </c>
      <c r="H19" s="166">
        <v>0</v>
      </c>
      <c r="I19" s="166">
        <v>1.01</v>
      </c>
      <c r="J19" s="166">
        <v>0.99</v>
      </c>
      <c r="K19" s="80">
        <v>1</v>
      </c>
      <c r="L19" s="68" t="e">
        <f>G19*180/B19</f>
        <v>#DIV/0!</v>
      </c>
      <c r="M19" s="68" t="e">
        <f>H19*180/C19</f>
        <v>#DIV/0!</v>
      </c>
      <c r="N19" s="68" t="e">
        <f>I19*180/D19</f>
        <v>#DIV/0!</v>
      </c>
      <c r="O19" s="68" t="e">
        <f>J19*180/E19</f>
        <v>#DIV/0!</v>
      </c>
      <c r="P19" s="68" t="e">
        <f>K19*180/F19</f>
        <v>#DIV/0!</v>
      </c>
      <c r="Q19" s="2" t="s">
        <v>175</v>
      </c>
      <c r="R19" s="5">
        <f t="shared" si="1"/>
        <v>0</v>
      </c>
      <c r="S19" s="5">
        <f t="shared" si="2"/>
        <v>0.798</v>
      </c>
      <c r="T19" s="30" t="e">
        <f t="shared" si="3"/>
        <v>#DIV/0!</v>
      </c>
      <c r="GX19" s="81" t="e">
        <f t="shared" si="4"/>
        <v>#DIV/0!</v>
      </c>
    </row>
    <row r="20" spans="1:206" ht="39.75" customHeight="1" thickBot="1">
      <c r="A20" s="67" t="s">
        <v>56</v>
      </c>
      <c r="B20" s="67">
        <v>1.3</v>
      </c>
      <c r="C20" s="64">
        <v>1.27</v>
      </c>
      <c r="D20" s="64">
        <v>1.2810000000000001</v>
      </c>
      <c r="E20" s="64">
        <v>1.49</v>
      </c>
      <c r="F20" s="64">
        <v>1.28</v>
      </c>
      <c r="G20" s="67">
        <v>10.743</v>
      </c>
      <c r="H20" s="64">
        <v>10.690000000000001</v>
      </c>
      <c r="I20" s="64">
        <v>10.337</v>
      </c>
      <c r="J20" s="64">
        <v>12.37</v>
      </c>
      <c r="K20" s="64">
        <v>10.644</v>
      </c>
      <c r="L20" s="68">
        <f t="shared" si="5"/>
        <v>1487.4923076923076</v>
      </c>
      <c r="M20" s="68">
        <f t="shared" si="6"/>
        <v>1515.1181102362207</v>
      </c>
      <c r="N20" s="68">
        <f t="shared" si="7"/>
        <v>1452.5058548009365</v>
      </c>
      <c r="O20" s="68">
        <f t="shared" si="8"/>
        <v>1494.3624161073824</v>
      </c>
      <c r="P20" s="68">
        <f t="shared" si="0"/>
        <v>1496.8125</v>
      </c>
      <c r="Q20" s="2" t="s">
        <v>56</v>
      </c>
      <c r="R20" s="5">
        <f t="shared" si="1"/>
        <v>1.3242</v>
      </c>
      <c r="S20" s="5">
        <f t="shared" si="2"/>
        <v>10.9568</v>
      </c>
      <c r="T20" s="30">
        <f t="shared" si="3"/>
        <v>1489.3701857725416</v>
      </c>
      <c r="GX20" s="81" t="e">
        <f t="shared" si="4"/>
        <v>#DIV/0!</v>
      </c>
    </row>
    <row r="21" spans="1:206" ht="39.75" customHeight="1" thickBot="1">
      <c r="A21" s="67" t="s">
        <v>24</v>
      </c>
      <c r="B21" s="67">
        <v>574.7189999999999</v>
      </c>
      <c r="C21" s="67">
        <v>604.4599999999999</v>
      </c>
      <c r="D21" s="67">
        <v>583.4100000000001</v>
      </c>
      <c r="E21" s="67">
        <v>574.847</v>
      </c>
      <c r="F21" s="67">
        <v>576.1</v>
      </c>
      <c r="G21" s="67">
        <v>8214.217</v>
      </c>
      <c r="H21" s="67">
        <v>8623.04</v>
      </c>
      <c r="I21" s="67">
        <v>8310.83</v>
      </c>
      <c r="J21" s="67">
        <v>8882.43</v>
      </c>
      <c r="K21" s="67">
        <v>8453.712</v>
      </c>
      <c r="L21" s="68">
        <f t="shared" si="5"/>
        <v>2572.6643107327236</v>
      </c>
      <c r="M21" s="68">
        <f t="shared" si="6"/>
        <v>2567.8245045164285</v>
      </c>
      <c r="N21" s="68">
        <f t="shared" si="7"/>
        <v>2564.147683447318</v>
      </c>
      <c r="O21" s="68">
        <f t="shared" si="8"/>
        <v>2781.326857407276</v>
      </c>
      <c r="P21" s="68">
        <f t="shared" si="0"/>
        <v>2641.3264363825724</v>
      </c>
      <c r="Q21" s="94" t="s">
        <v>24</v>
      </c>
      <c r="R21" s="5">
        <f t="shared" si="1"/>
        <v>582.7072</v>
      </c>
      <c r="S21" s="5">
        <f t="shared" si="2"/>
        <v>8496.8458</v>
      </c>
      <c r="T21" s="30">
        <f t="shared" si="3"/>
        <v>2624.701126054389</v>
      </c>
      <c r="GX21" s="85" t="e">
        <f t="shared" si="4"/>
        <v>#DIV/0!</v>
      </c>
    </row>
    <row r="22" spans="1:20" ht="35.25" customHeight="1">
      <c r="A22" s="67" t="s">
        <v>47</v>
      </c>
      <c r="B22" s="67">
        <f>SUM(B6:B21)</f>
        <v>872.1189999999999</v>
      </c>
      <c r="C22" s="67">
        <f aca="true" t="shared" si="9" ref="C22:J22">SUM(C6:C21)</f>
        <v>904.6599999999999</v>
      </c>
      <c r="D22" s="67">
        <f t="shared" si="9"/>
        <v>862.5190000000001</v>
      </c>
      <c r="E22" s="67">
        <f t="shared" si="9"/>
        <v>837.6669999999999</v>
      </c>
      <c r="F22" s="67">
        <f>SUM(F6:F21)</f>
        <v>809.71</v>
      </c>
      <c r="G22" s="67">
        <f t="shared" si="9"/>
        <v>10620.164</v>
      </c>
      <c r="H22" s="67">
        <f t="shared" si="9"/>
        <v>11398.62</v>
      </c>
      <c r="I22" s="67">
        <f t="shared" si="9"/>
        <v>10930.107</v>
      </c>
      <c r="J22" s="67">
        <f t="shared" si="9"/>
        <v>11690.16</v>
      </c>
      <c r="K22" s="67">
        <f>SUM(K6:K21)</f>
        <v>11126.05</v>
      </c>
      <c r="L22" s="68">
        <f t="shared" si="5"/>
        <v>2191.936559116359</v>
      </c>
      <c r="M22" s="68">
        <f t="shared" si="6"/>
        <v>2267.980898901245</v>
      </c>
      <c r="N22" s="68">
        <f t="shared" si="7"/>
        <v>2281.0155602369337</v>
      </c>
      <c r="O22" s="68">
        <f t="shared" si="8"/>
        <v>2512.01109748862</v>
      </c>
      <c r="P22" s="68">
        <f t="shared" si="0"/>
        <v>2473.3410727297423</v>
      </c>
      <c r="Q22" s="2" t="s">
        <v>121</v>
      </c>
      <c r="R22" s="5">
        <f t="shared" si="1"/>
        <v>857.3349999999998</v>
      </c>
      <c r="S22" s="5">
        <f t="shared" si="2"/>
        <v>11153.020200000003</v>
      </c>
      <c r="T22" s="30">
        <f t="shared" si="3"/>
        <v>2341.609331241581</v>
      </c>
    </row>
    <row r="23" spans="1:20" ht="18">
      <c r="A23" s="70" t="s">
        <v>180</v>
      </c>
      <c r="B23" s="62"/>
      <c r="C23" s="62"/>
      <c r="D23" s="62"/>
      <c r="E23" s="62"/>
      <c r="F23" s="62"/>
      <c r="G23" s="86"/>
      <c r="H23" s="86"/>
      <c r="I23" s="86"/>
      <c r="J23" s="86"/>
      <c r="K23" s="86"/>
      <c r="L23" s="62"/>
      <c r="Q23" s="3"/>
      <c r="R23" s="49">
        <v>52</v>
      </c>
      <c r="S23" s="3"/>
      <c r="T23" s="3"/>
    </row>
  </sheetData>
  <sheetProtection/>
  <mergeCells count="7">
    <mergeCell ref="Q2:T2"/>
    <mergeCell ref="Q1:T1"/>
    <mergeCell ref="A2:M2"/>
    <mergeCell ref="A4:A5"/>
    <mergeCell ref="L4:P4"/>
    <mergeCell ref="G4:K4"/>
    <mergeCell ref="B4:F4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view="pageBreakPreview" zoomScale="80" zoomScaleNormal="60" zoomScaleSheetLayoutView="80" zoomScalePageLayoutView="0" workbookViewId="0" topLeftCell="A1">
      <pane xSplit="2" ySplit="6" topLeftCell="N10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S24" sqref="S24"/>
    </sheetView>
  </sheetViews>
  <sheetFormatPr defaultColWidth="9.140625" defaultRowHeight="12.75"/>
  <cols>
    <col min="1" max="1" width="23.421875" style="9" customWidth="1"/>
    <col min="2" max="2" width="10.8515625" style="9" customWidth="1"/>
    <col min="3" max="3" width="11.140625" style="9" customWidth="1"/>
    <col min="4" max="6" width="12.421875" style="9" customWidth="1"/>
    <col min="7" max="7" width="11.8515625" style="9" customWidth="1"/>
    <col min="8" max="9" width="9.7109375" style="9" customWidth="1"/>
    <col min="10" max="11" width="11.140625" style="9" customWidth="1"/>
    <col min="12" max="12" width="11.7109375" style="9" customWidth="1"/>
    <col min="13" max="15" width="10.00390625" style="9" customWidth="1"/>
    <col min="16" max="16" width="11.57421875" style="9" bestFit="1" customWidth="1"/>
    <col min="17" max="17" width="10.28125" style="9" customWidth="1"/>
    <col min="18" max="18" width="23.8515625" style="9" customWidth="1"/>
    <col min="19" max="19" width="9.8515625" style="9" bestFit="1" customWidth="1"/>
    <col min="20" max="20" width="14.421875" style="9" bestFit="1" customWidth="1"/>
    <col min="21" max="21" width="17.28125" style="9" bestFit="1" customWidth="1"/>
    <col min="22" max="22" width="14.57421875" style="9" bestFit="1" customWidth="1"/>
    <col min="23" max="16384" width="9.140625" style="9" customWidth="1"/>
  </cols>
  <sheetData>
    <row r="1" spans="18:22" ht="16.5">
      <c r="R1" s="205" t="s">
        <v>147</v>
      </c>
      <c r="S1" s="205"/>
      <c r="T1" s="205"/>
      <c r="U1" s="205"/>
      <c r="V1" s="205"/>
    </row>
    <row r="2" spans="18:22" ht="16.5" customHeight="1">
      <c r="R2" s="193" t="s">
        <v>182</v>
      </c>
      <c r="S2" s="193"/>
      <c r="T2" s="193"/>
      <c r="U2" s="193"/>
      <c r="V2" s="193"/>
    </row>
    <row r="3" spans="18:22" ht="16.5" customHeight="1">
      <c r="R3" s="119"/>
      <c r="S3" s="120"/>
      <c r="T3" s="120"/>
      <c r="U3" s="120"/>
      <c r="V3" s="120"/>
    </row>
    <row r="4" spans="1:22" ht="30.75" customHeight="1">
      <c r="A4" s="208" t="s">
        <v>130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4"/>
      <c r="R4" s="206" t="s">
        <v>148</v>
      </c>
      <c r="S4" s="207" t="s">
        <v>84</v>
      </c>
      <c r="T4" s="121" t="s">
        <v>135</v>
      </c>
      <c r="U4" s="121" t="s">
        <v>136</v>
      </c>
      <c r="V4" s="121" t="s">
        <v>137</v>
      </c>
    </row>
    <row r="5" spans="1:22" ht="19.5" customHeight="1">
      <c r="A5" s="197" t="s">
        <v>82</v>
      </c>
      <c r="B5" s="197" t="s">
        <v>84</v>
      </c>
      <c r="C5" s="189" t="s">
        <v>85</v>
      </c>
      <c r="D5" s="190"/>
      <c r="E5" s="190"/>
      <c r="F5" s="190"/>
      <c r="G5" s="191"/>
      <c r="H5" s="189" t="s">
        <v>86</v>
      </c>
      <c r="I5" s="190"/>
      <c r="J5" s="190"/>
      <c r="K5" s="190"/>
      <c r="L5" s="191"/>
      <c r="M5" s="189" t="s">
        <v>83</v>
      </c>
      <c r="N5" s="190"/>
      <c r="O5" s="190"/>
      <c r="P5" s="190"/>
      <c r="Q5" s="191"/>
      <c r="R5" s="206"/>
      <c r="S5" s="207"/>
      <c r="T5" s="121" t="s">
        <v>138</v>
      </c>
      <c r="U5" s="122" t="s">
        <v>139</v>
      </c>
      <c r="V5" s="123" t="s">
        <v>140</v>
      </c>
    </row>
    <row r="6" spans="1:22" ht="25.5" customHeight="1">
      <c r="A6" s="197"/>
      <c r="B6" s="197"/>
      <c r="C6" s="35" t="s">
        <v>100</v>
      </c>
      <c r="D6" s="35" t="s">
        <v>112</v>
      </c>
      <c r="E6" s="35" t="s">
        <v>132</v>
      </c>
      <c r="F6" s="35" t="s">
        <v>133</v>
      </c>
      <c r="G6" s="35" t="s">
        <v>173</v>
      </c>
      <c r="H6" s="35" t="s">
        <v>100</v>
      </c>
      <c r="I6" s="35" t="s">
        <v>112</v>
      </c>
      <c r="J6" s="35" t="s">
        <v>132</v>
      </c>
      <c r="K6" s="35" t="s">
        <v>133</v>
      </c>
      <c r="L6" s="35" t="s">
        <v>173</v>
      </c>
      <c r="M6" s="35" t="s">
        <v>100</v>
      </c>
      <c r="N6" s="35" t="s">
        <v>112</v>
      </c>
      <c r="O6" s="35" t="s">
        <v>132</v>
      </c>
      <c r="P6" s="35" t="s">
        <v>133</v>
      </c>
      <c r="Q6" s="35" t="s">
        <v>173</v>
      </c>
      <c r="R6" s="177">
        <v>1</v>
      </c>
      <c r="S6" s="124">
        <v>2</v>
      </c>
      <c r="T6" s="124">
        <v>3</v>
      </c>
      <c r="U6" s="124">
        <v>4</v>
      </c>
      <c r="V6" s="124">
        <v>5</v>
      </c>
    </row>
    <row r="7" spans="1:22" ht="21.75" customHeight="1">
      <c r="A7" s="200" t="s">
        <v>1</v>
      </c>
      <c r="B7" s="24" t="s">
        <v>2</v>
      </c>
      <c r="C7" s="8">
        <v>1317</v>
      </c>
      <c r="D7" s="8">
        <v>1034</v>
      </c>
      <c r="E7" s="8">
        <v>1043</v>
      </c>
      <c r="F7" s="8">
        <v>1086</v>
      </c>
      <c r="G7" s="8">
        <v>804</v>
      </c>
      <c r="H7" s="8">
        <v>858</v>
      </c>
      <c r="I7" s="8">
        <v>355.9</v>
      </c>
      <c r="J7" s="8">
        <v>540</v>
      </c>
      <c r="K7" s="8">
        <v>681</v>
      </c>
      <c r="L7" s="131">
        <v>330</v>
      </c>
      <c r="M7" s="7">
        <f aca="true" t="shared" si="0" ref="M7:Q10">H7/C7*1000</f>
        <v>651.4806378132118</v>
      </c>
      <c r="N7" s="7">
        <f t="shared" si="0"/>
        <v>344.19729206963245</v>
      </c>
      <c r="O7" s="7">
        <f t="shared" si="0"/>
        <v>517.7372962607863</v>
      </c>
      <c r="P7" s="7">
        <f t="shared" si="0"/>
        <v>627.0718232044198</v>
      </c>
      <c r="Q7" s="7">
        <f t="shared" si="0"/>
        <v>410.44776119402985</v>
      </c>
      <c r="R7" s="210" t="s">
        <v>1</v>
      </c>
      <c r="S7" s="125" t="s">
        <v>2</v>
      </c>
      <c r="T7" s="115">
        <f>AVERAGE(C7:G7)</f>
        <v>1056.8</v>
      </c>
      <c r="U7" s="115">
        <f>AVERAGE(H7:L7)</f>
        <v>552.98</v>
      </c>
      <c r="V7" s="7">
        <f>U7/T7*1000</f>
        <v>523.2588947766844</v>
      </c>
    </row>
    <row r="8" spans="1:22" ht="21.75" customHeight="1">
      <c r="A8" s="200"/>
      <c r="B8" s="24" t="s">
        <v>75</v>
      </c>
      <c r="C8" s="8">
        <v>109.6</v>
      </c>
      <c r="D8" s="8">
        <v>102</v>
      </c>
      <c r="E8" s="8">
        <v>115</v>
      </c>
      <c r="F8" s="8">
        <v>90</v>
      </c>
      <c r="G8" s="8">
        <v>70</v>
      </c>
      <c r="H8" s="8">
        <v>249.6</v>
      </c>
      <c r="I8" s="8">
        <v>226.5</v>
      </c>
      <c r="J8" s="8">
        <v>240.4</v>
      </c>
      <c r="K8" s="8">
        <v>200.3</v>
      </c>
      <c r="L8" s="131">
        <v>163</v>
      </c>
      <c r="M8" s="7">
        <f t="shared" si="0"/>
        <v>2277.3722627737225</v>
      </c>
      <c r="N8" s="7">
        <f t="shared" si="0"/>
        <v>2220.5882352941176</v>
      </c>
      <c r="O8" s="7">
        <f t="shared" si="0"/>
        <v>2090.434782608696</v>
      </c>
      <c r="P8" s="7">
        <f t="shared" si="0"/>
        <v>2225.5555555555557</v>
      </c>
      <c r="Q8" s="7">
        <f t="shared" si="0"/>
        <v>2328.571428571429</v>
      </c>
      <c r="R8" s="210"/>
      <c r="S8" s="125" t="s">
        <v>75</v>
      </c>
      <c r="T8" s="115">
        <f aca="true" t="shared" si="1" ref="T8:T36">AVERAGE(C8:G8)</f>
        <v>97.32000000000001</v>
      </c>
      <c r="U8" s="115">
        <f aca="true" t="shared" si="2" ref="U8:U36">AVERAGE(H8:L8)</f>
        <v>215.95999999999998</v>
      </c>
      <c r="V8" s="7">
        <f aca="true" t="shared" si="3" ref="V8:V36">U8/T8*1000</f>
        <v>2219.071105630908</v>
      </c>
    </row>
    <row r="9" spans="1:22" ht="21.75" customHeight="1">
      <c r="A9" s="200"/>
      <c r="B9" s="24" t="s">
        <v>76</v>
      </c>
      <c r="C9" s="8">
        <f>C8+C7</f>
        <v>1426.6</v>
      </c>
      <c r="D9" s="8">
        <f>D8+D7</f>
        <v>1136</v>
      </c>
      <c r="E9" s="8">
        <f>E8+E7</f>
        <v>1158</v>
      </c>
      <c r="F9" s="8">
        <f>F8+F7</f>
        <v>1176</v>
      </c>
      <c r="G9" s="8">
        <f aca="true" t="shared" si="4" ref="G9:L9">G8+G7</f>
        <v>874</v>
      </c>
      <c r="H9" s="8">
        <f t="shared" si="4"/>
        <v>1107.6</v>
      </c>
      <c r="I9" s="8">
        <f t="shared" si="4"/>
        <v>582.4</v>
      </c>
      <c r="J9" s="8">
        <f t="shared" si="4"/>
        <v>780.4</v>
      </c>
      <c r="K9" s="8">
        <f t="shared" si="4"/>
        <v>881.3</v>
      </c>
      <c r="L9" s="8">
        <f t="shared" si="4"/>
        <v>493</v>
      </c>
      <c r="M9" s="7">
        <f t="shared" si="0"/>
        <v>776.3914201598205</v>
      </c>
      <c r="N9" s="7">
        <f t="shared" si="0"/>
        <v>512.6760563380282</v>
      </c>
      <c r="O9" s="7">
        <f t="shared" si="0"/>
        <v>673.9205526770294</v>
      </c>
      <c r="P9" s="7">
        <f t="shared" si="0"/>
        <v>749.4047619047619</v>
      </c>
      <c r="Q9" s="7">
        <f t="shared" si="0"/>
        <v>564.0732265446225</v>
      </c>
      <c r="R9" s="210"/>
      <c r="S9" s="125" t="s">
        <v>76</v>
      </c>
      <c r="T9" s="115">
        <f t="shared" si="1"/>
        <v>1154.1200000000001</v>
      </c>
      <c r="U9" s="115">
        <f t="shared" si="2"/>
        <v>768.9399999999999</v>
      </c>
      <c r="V9" s="7">
        <f t="shared" si="3"/>
        <v>666.2565417807506</v>
      </c>
    </row>
    <row r="10" spans="1:22" ht="21.75" customHeight="1">
      <c r="A10" s="24" t="s">
        <v>34</v>
      </c>
      <c r="B10" s="24" t="s">
        <v>2</v>
      </c>
      <c r="C10" s="2">
        <v>0.5</v>
      </c>
      <c r="D10" s="2">
        <v>0.51</v>
      </c>
      <c r="E10" s="2">
        <v>0.623</v>
      </c>
      <c r="F10" s="2">
        <v>0.59</v>
      </c>
      <c r="G10" s="2">
        <v>0.63</v>
      </c>
      <c r="H10" s="2">
        <v>0.365</v>
      </c>
      <c r="I10" s="2">
        <v>0.45</v>
      </c>
      <c r="J10" s="2">
        <v>0.546</v>
      </c>
      <c r="K10" s="2">
        <v>0.56</v>
      </c>
      <c r="L10" s="6">
        <v>0.63</v>
      </c>
      <c r="M10" s="7">
        <f t="shared" si="0"/>
        <v>730</v>
      </c>
      <c r="N10" s="7">
        <f t="shared" si="0"/>
        <v>882.3529411764706</v>
      </c>
      <c r="O10" s="7">
        <f t="shared" si="0"/>
        <v>876.4044943820224</v>
      </c>
      <c r="P10" s="7">
        <f t="shared" si="0"/>
        <v>949.1525423728815</v>
      </c>
      <c r="Q10" s="7">
        <f t="shared" si="0"/>
        <v>1000</v>
      </c>
      <c r="R10" s="178" t="s">
        <v>34</v>
      </c>
      <c r="S10" s="125" t="s">
        <v>2</v>
      </c>
      <c r="T10" s="115">
        <f t="shared" si="1"/>
        <v>0.5706</v>
      </c>
      <c r="U10" s="115">
        <f t="shared" si="2"/>
        <v>0.5102</v>
      </c>
      <c r="V10" s="7">
        <f t="shared" si="3"/>
        <v>894.1465124430424</v>
      </c>
    </row>
    <row r="11" spans="1:22" ht="21.75" customHeight="1" hidden="1">
      <c r="A11" s="24"/>
      <c r="B11" s="24" t="s">
        <v>75</v>
      </c>
      <c r="C11" s="2"/>
      <c r="D11" s="2"/>
      <c r="E11" s="2"/>
      <c r="F11" s="2"/>
      <c r="G11" s="2"/>
      <c r="H11" s="2"/>
      <c r="I11" s="2"/>
      <c r="J11" s="2"/>
      <c r="K11" s="2"/>
      <c r="L11" s="6"/>
      <c r="M11" s="7"/>
      <c r="N11" s="7"/>
      <c r="O11" s="7"/>
      <c r="P11" s="7"/>
      <c r="Q11" s="7" t="e">
        <f aca="true" t="shared" si="5" ref="Q11:Q36">L11/G11*1000</f>
        <v>#DIV/0!</v>
      </c>
      <c r="R11" s="178"/>
      <c r="S11" s="125"/>
      <c r="T11" s="115" t="e">
        <f t="shared" si="1"/>
        <v>#DIV/0!</v>
      </c>
      <c r="U11" s="115" t="e">
        <f t="shared" si="2"/>
        <v>#DIV/0!</v>
      </c>
      <c r="V11" s="7" t="e">
        <f t="shared" si="3"/>
        <v>#DIV/0!</v>
      </c>
    </row>
    <row r="12" spans="1:22" ht="21.75" customHeight="1" hidden="1">
      <c r="A12" s="24"/>
      <c r="B12" s="24" t="s">
        <v>76</v>
      </c>
      <c r="C12" s="2">
        <f>C11+C10</f>
        <v>0.5</v>
      </c>
      <c r="D12" s="2">
        <f>D11+D10</f>
        <v>0.51</v>
      </c>
      <c r="E12" s="2">
        <f>E11+E10</f>
        <v>0.623</v>
      </c>
      <c r="F12" s="2">
        <f>F11+F10</f>
        <v>0.59</v>
      </c>
      <c r="G12" s="2"/>
      <c r="H12" s="8">
        <f>H11+H10</f>
        <v>0.365</v>
      </c>
      <c r="I12" s="8">
        <f>I11+I10</f>
        <v>0.45</v>
      </c>
      <c r="J12" s="8">
        <f>J11+J10</f>
        <v>0.546</v>
      </c>
      <c r="K12" s="8">
        <f>K11+K10</f>
        <v>0.56</v>
      </c>
      <c r="L12" s="131"/>
      <c r="M12" s="7"/>
      <c r="N12" s="7"/>
      <c r="O12" s="7"/>
      <c r="P12" s="7">
        <f aca="true" t="shared" si="6" ref="P12:P36">K12/F12*1000</f>
        <v>949.1525423728815</v>
      </c>
      <c r="Q12" s="7" t="e">
        <f t="shared" si="5"/>
        <v>#DIV/0!</v>
      </c>
      <c r="R12" s="178"/>
      <c r="S12" s="125"/>
      <c r="T12" s="115">
        <f t="shared" si="1"/>
        <v>0.55575</v>
      </c>
      <c r="U12" s="115">
        <f t="shared" si="2"/>
        <v>0.48025</v>
      </c>
      <c r="V12" s="7">
        <f t="shared" si="3"/>
        <v>864.1475483580747</v>
      </c>
    </row>
    <row r="13" spans="1:22" ht="21.75" customHeight="1">
      <c r="A13" s="2" t="s">
        <v>5</v>
      </c>
      <c r="B13" s="2" t="s">
        <v>2</v>
      </c>
      <c r="C13" s="8">
        <v>0.4</v>
      </c>
      <c r="D13" s="8">
        <v>0.81</v>
      </c>
      <c r="E13" s="8">
        <v>0.76</v>
      </c>
      <c r="F13" s="8">
        <v>0.89</v>
      </c>
      <c r="G13" s="8">
        <v>0.57</v>
      </c>
      <c r="H13" s="8">
        <v>0.4</v>
      </c>
      <c r="I13" s="8">
        <v>0.83</v>
      </c>
      <c r="J13" s="8">
        <v>0.78</v>
      </c>
      <c r="K13" s="8">
        <v>0.91</v>
      </c>
      <c r="L13" s="131">
        <v>0.59</v>
      </c>
      <c r="M13" s="7">
        <f aca="true" t="shared" si="7" ref="M13:M22">H13/C13*1000</f>
        <v>1000</v>
      </c>
      <c r="N13" s="7">
        <f aca="true" t="shared" si="8" ref="N13:N22">I13/D13*1000</f>
        <v>1024.6913580246912</v>
      </c>
      <c r="O13" s="7">
        <f aca="true" t="shared" si="9" ref="O13:O22">J13/E13*1000</f>
        <v>1026.3157894736844</v>
      </c>
      <c r="P13" s="7">
        <f t="shared" si="6"/>
        <v>1022.4719101123596</v>
      </c>
      <c r="Q13" s="7">
        <f t="shared" si="5"/>
        <v>1035.0877192982457</v>
      </c>
      <c r="R13" s="179" t="s">
        <v>5</v>
      </c>
      <c r="S13" s="115" t="s">
        <v>2</v>
      </c>
      <c r="T13" s="115">
        <f t="shared" si="1"/>
        <v>0.6859999999999999</v>
      </c>
      <c r="U13" s="115">
        <f t="shared" si="2"/>
        <v>0.702</v>
      </c>
      <c r="V13" s="7">
        <f t="shared" si="3"/>
        <v>1023.32361516035</v>
      </c>
    </row>
    <row r="14" spans="1:22" ht="21.75" customHeight="1">
      <c r="A14" s="2" t="s">
        <v>6</v>
      </c>
      <c r="B14" s="2" t="s">
        <v>2</v>
      </c>
      <c r="C14" s="8">
        <v>29</v>
      </c>
      <c r="D14" s="8">
        <v>28.4</v>
      </c>
      <c r="E14" s="8">
        <v>25.3</v>
      </c>
      <c r="F14" s="8">
        <v>25.6</v>
      </c>
      <c r="G14" s="8">
        <v>25.7</v>
      </c>
      <c r="H14" s="8">
        <v>42.4</v>
      </c>
      <c r="I14" s="8">
        <v>37.5</v>
      </c>
      <c r="J14" s="8">
        <v>34.9</v>
      </c>
      <c r="K14" s="8">
        <v>37.3</v>
      </c>
      <c r="L14" s="131">
        <v>36.3</v>
      </c>
      <c r="M14" s="7">
        <f t="shared" si="7"/>
        <v>1462.0689655172414</v>
      </c>
      <c r="N14" s="7">
        <f t="shared" si="8"/>
        <v>1320.4225352112678</v>
      </c>
      <c r="O14" s="7">
        <f t="shared" si="9"/>
        <v>1379.4466403162053</v>
      </c>
      <c r="P14" s="7">
        <f t="shared" si="6"/>
        <v>1457.0312499999998</v>
      </c>
      <c r="Q14" s="7">
        <f t="shared" si="5"/>
        <v>1412.4513618677042</v>
      </c>
      <c r="R14" s="179" t="s">
        <v>6</v>
      </c>
      <c r="S14" s="115" t="s">
        <v>2</v>
      </c>
      <c r="T14" s="115">
        <f t="shared" si="1"/>
        <v>26.8</v>
      </c>
      <c r="U14" s="115">
        <f t="shared" si="2"/>
        <v>37.68000000000001</v>
      </c>
      <c r="V14" s="7">
        <f t="shared" si="3"/>
        <v>1405.9701492537315</v>
      </c>
    </row>
    <row r="15" spans="1:22" ht="21.75" customHeight="1">
      <c r="A15" s="200" t="s">
        <v>7</v>
      </c>
      <c r="B15" s="24" t="s">
        <v>2</v>
      </c>
      <c r="C15" s="8">
        <v>0.5</v>
      </c>
      <c r="D15" s="8">
        <v>0.36</v>
      </c>
      <c r="E15" s="8">
        <v>0.53</v>
      </c>
      <c r="F15" s="8">
        <v>0.39</v>
      </c>
      <c r="G15" s="8">
        <v>0.36</v>
      </c>
      <c r="H15" s="8">
        <v>1.4</v>
      </c>
      <c r="I15" s="8">
        <v>1.02</v>
      </c>
      <c r="J15" s="8">
        <v>1.346</v>
      </c>
      <c r="K15" s="8">
        <v>0.95</v>
      </c>
      <c r="L15" s="131">
        <v>0.73</v>
      </c>
      <c r="M15" s="7">
        <f t="shared" si="7"/>
        <v>2800</v>
      </c>
      <c r="N15" s="7">
        <f t="shared" si="8"/>
        <v>2833.3333333333335</v>
      </c>
      <c r="O15" s="7">
        <f t="shared" si="9"/>
        <v>2539.6226415094343</v>
      </c>
      <c r="P15" s="7">
        <f t="shared" si="6"/>
        <v>2435.8974358974356</v>
      </c>
      <c r="Q15" s="7">
        <f t="shared" si="5"/>
        <v>2027.7777777777776</v>
      </c>
      <c r="R15" s="210" t="s">
        <v>7</v>
      </c>
      <c r="S15" s="125" t="s">
        <v>2</v>
      </c>
      <c r="T15" s="115">
        <f t="shared" si="1"/>
        <v>0.42800000000000005</v>
      </c>
      <c r="U15" s="115">
        <f t="shared" si="2"/>
        <v>1.0892</v>
      </c>
      <c r="V15" s="7">
        <f t="shared" si="3"/>
        <v>2544.859813084112</v>
      </c>
    </row>
    <row r="16" spans="1:22" ht="21.75" customHeight="1">
      <c r="A16" s="200"/>
      <c r="B16" s="24" t="s">
        <v>75</v>
      </c>
      <c r="C16" s="8">
        <v>2.4</v>
      </c>
      <c r="D16" s="8">
        <v>2.84</v>
      </c>
      <c r="E16" s="8">
        <v>2.57</v>
      </c>
      <c r="F16" s="8">
        <v>2.2</v>
      </c>
      <c r="G16" s="8">
        <v>1.91</v>
      </c>
      <c r="H16" s="8">
        <v>6.9</v>
      </c>
      <c r="I16" s="8">
        <v>6.98</v>
      </c>
      <c r="J16" s="8">
        <v>6.123</v>
      </c>
      <c r="K16" s="8">
        <v>5.64</v>
      </c>
      <c r="L16" s="131">
        <v>3.58</v>
      </c>
      <c r="M16" s="7">
        <f t="shared" si="7"/>
        <v>2875.0000000000005</v>
      </c>
      <c r="N16" s="7">
        <f t="shared" si="8"/>
        <v>2457.7464788732395</v>
      </c>
      <c r="O16" s="7">
        <f t="shared" si="9"/>
        <v>2382.4902723735413</v>
      </c>
      <c r="P16" s="7">
        <f t="shared" si="6"/>
        <v>2563.6363636363635</v>
      </c>
      <c r="Q16" s="7">
        <f t="shared" si="5"/>
        <v>1874.34554973822</v>
      </c>
      <c r="R16" s="210"/>
      <c r="S16" s="125" t="s">
        <v>75</v>
      </c>
      <c r="T16" s="115">
        <f t="shared" si="1"/>
        <v>2.3840000000000003</v>
      </c>
      <c r="U16" s="115">
        <f t="shared" si="2"/>
        <v>5.8446</v>
      </c>
      <c r="V16" s="7">
        <f t="shared" si="3"/>
        <v>2451.5939597315432</v>
      </c>
    </row>
    <row r="17" spans="1:22" ht="21.75" customHeight="1">
      <c r="A17" s="200"/>
      <c r="B17" s="24" t="s">
        <v>76</v>
      </c>
      <c r="C17" s="8">
        <f>C16+C15</f>
        <v>2.9</v>
      </c>
      <c r="D17" s="8">
        <f>D16+D15</f>
        <v>3.1999999999999997</v>
      </c>
      <c r="E17" s="8">
        <f>E16+E15</f>
        <v>3.0999999999999996</v>
      </c>
      <c r="F17" s="8">
        <f>F16+F15</f>
        <v>2.5900000000000003</v>
      </c>
      <c r="G17" s="8">
        <f aca="true" t="shared" si="10" ref="G17:L17">G16+G15</f>
        <v>2.27</v>
      </c>
      <c r="H17" s="8">
        <f t="shared" si="10"/>
        <v>8.3</v>
      </c>
      <c r="I17" s="8">
        <f t="shared" si="10"/>
        <v>8</v>
      </c>
      <c r="J17" s="8">
        <f t="shared" si="10"/>
        <v>7.469</v>
      </c>
      <c r="K17" s="8">
        <f t="shared" si="10"/>
        <v>6.59</v>
      </c>
      <c r="L17" s="8">
        <f t="shared" si="10"/>
        <v>4.3100000000000005</v>
      </c>
      <c r="M17" s="7">
        <f t="shared" si="7"/>
        <v>2862.0689655172414</v>
      </c>
      <c r="N17" s="7">
        <f t="shared" si="8"/>
        <v>2500</v>
      </c>
      <c r="O17" s="7">
        <f t="shared" si="9"/>
        <v>2409.3548387096776</v>
      </c>
      <c r="P17" s="7">
        <f t="shared" si="6"/>
        <v>2544.401544401544</v>
      </c>
      <c r="Q17" s="7">
        <f t="shared" si="5"/>
        <v>1898.6784140969164</v>
      </c>
      <c r="R17" s="210"/>
      <c r="S17" s="125" t="s">
        <v>76</v>
      </c>
      <c r="T17" s="115">
        <f t="shared" si="1"/>
        <v>2.812</v>
      </c>
      <c r="U17" s="115">
        <f t="shared" si="2"/>
        <v>6.933800000000001</v>
      </c>
      <c r="V17" s="7">
        <f t="shared" si="3"/>
        <v>2465.789473684211</v>
      </c>
    </row>
    <row r="18" spans="1:22" ht="21.75" customHeight="1">
      <c r="A18" s="198" t="s">
        <v>8</v>
      </c>
      <c r="B18" s="2" t="s">
        <v>2</v>
      </c>
      <c r="C18" s="8">
        <v>1691</v>
      </c>
      <c r="D18" s="8">
        <v>1454</v>
      </c>
      <c r="E18" s="8">
        <v>1219</v>
      </c>
      <c r="F18" s="8">
        <v>1748</v>
      </c>
      <c r="G18" s="8">
        <v>1346</v>
      </c>
      <c r="H18" s="8">
        <v>3159</v>
      </c>
      <c r="I18" s="8">
        <v>2273</v>
      </c>
      <c r="J18" s="8">
        <v>607</v>
      </c>
      <c r="K18" s="8">
        <v>4747.568</v>
      </c>
      <c r="L18" s="131">
        <v>2918</v>
      </c>
      <c r="M18" s="7">
        <f t="shared" si="7"/>
        <v>1868.1253696037847</v>
      </c>
      <c r="N18" s="7">
        <f t="shared" si="8"/>
        <v>1563.2737276478679</v>
      </c>
      <c r="O18" s="7">
        <f t="shared" si="9"/>
        <v>497.949138638228</v>
      </c>
      <c r="P18" s="7">
        <f t="shared" si="6"/>
        <v>2716</v>
      </c>
      <c r="Q18" s="7">
        <f t="shared" si="5"/>
        <v>2167.904903417533</v>
      </c>
      <c r="R18" s="199" t="s">
        <v>8</v>
      </c>
      <c r="S18" s="115" t="s">
        <v>2</v>
      </c>
      <c r="T18" s="115">
        <f t="shared" si="1"/>
        <v>1491.6</v>
      </c>
      <c r="U18" s="115">
        <f t="shared" si="2"/>
        <v>2740.9136</v>
      </c>
      <c r="V18" s="7">
        <f t="shared" si="3"/>
        <v>1837.5661035130063</v>
      </c>
    </row>
    <row r="19" spans="1:22" ht="21.75" customHeight="1">
      <c r="A19" s="198"/>
      <c r="B19" s="2" t="s">
        <v>75</v>
      </c>
      <c r="C19" s="8">
        <v>115</v>
      </c>
      <c r="D19" s="8">
        <v>232</v>
      </c>
      <c r="E19" s="8">
        <v>66</v>
      </c>
      <c r="F19" s="8">
        <v>95</v>
      </c>
      <c r="G19" s="8">
        <v>55</v>
      </c>
      <c r="H19" s="8">
        <v>207.1</v>
      </c>
      <c r="I19" s="8">
        <v>444</v>
      </c>
      <c r="J19" s="8">
        <v>151</v>
      </c>
      <c r="K19" s="8">
        <v>170</v>
      </c>
      <c r="L19" s="131">
        <v>100</v>
      </c>
      <c r="M19" s="7">
        <f t="shared" si="7"/>
        <v>1800.8695652173913</v>
      </c>
      <c r="N19" s="7">
        <f t="shared" si="8"/>
        <v>1913.7931034482758</v>
      </c>
      <c r="O19" s="7">
        <f t="shared" si="9"/>
        <v>2287.878787878788</v>
      </c>
      <c r="P19" s="7">
        <f t="shared" si="6"/>
        <v>1789.4736842105262</v>
      </c>
      <c r="Q19" s="7">
        <f t="shared" si="5"/>
        <v>1818.181818181818</v>
      </c>
      <c r="R19" s="199"/>
      <c r="S19" s="115" t="s">
        <v>75</v>
      </c>
      <c r="T19" s="115">
        <f t="shared" si="1"/>
        <v>112.6</v>
      </c>
      <c r="U19" s="115">
        <f t="shared" si="2"/>
        <v>214.42</v>
      </c>
      <c r="V19" s="7">
        <f t="shared" si="3"/>
        <v>1904.2628774422735</v>
      </c>
    </row>
    <row r="20" spans="1:22" ht="21.75" customHeight="1">
      <c r="A20" s="198"/>
      <c r="B20" s="2" t="s">
        <v>76</v>
      </c>
      <c r="C20" s="2">
        <f>C19+C18</f>
        <v>1806</v>
      </c>
      <c r="D20" s="2">
        <f>D19+D18</f>
        <v>1686</v>
      </c>
      <c r="E20" s="2">
        <f>E19+E18</f>
        <v>1285</v>
      </c>
      <c r="F20" s="2">
        <f>F19+F18</f>
        <v>1843</v>
      </c>
      <c r="G20" s="2">
        <f aca="true" t="shared" si="11" ref="G20:L20">G19+G18</f>
        <v>1401</v>
      </c>
      <c r="H20" s="2">
        <f t="shared" si="11"/>
        <v>3366.1</v>
      </c>
      <c r="I20" s="2">
        <f t="shared" si="11"/>
        <v>2717</v>
      </c>
      <c r="J20" s="2">
        <f t="shared" si="11"/>
        <v>758</v>
      </c>
      <c r="K20" s="2">
        <f t="shared" si="11"/>
        <v>4917.568</v>
      </c>
      <c r="L20" s="2">
        <f t="shared" si="11"/>
        <v>3018</v>
      </c>
      <c r="M20" s="7">
        <f t="shared" si="7"/>
        <v>1863.842746400886</v>
      </c>
      <c r="N20" s="7">
        <f t="shared" si="8"/>
        <v>1611.5065243179124</v>
      </c>
      <c r="O20" s="7">
        <f t="shared" si="9"/>
        <v>589.8832684824903</v>
      </c>
      <c r="P20" s="7">
        <f t="shared" si="6"/>
        <v>2668.2409115572436</v>
      </c>
      <c r="Q20" s="7">
        <f t="shared" si="5"/>
        <v>2154.1755888650964</v>
      </c>
      <c r="R20" s="199"/>
      <c r="S20" s="115" t="s">
        <v>76</v>
      </c>
      <c r="T20" s="115">
        <f t="shared" si="1"/>
        <v>1604.2</v>
      </c>
      <c r="U20" s="115">
        <f t="shared" si="2"/>
        <v>2955.3336000000004</v>
      </c>
      <c r="V20" s="7">
        <f t="shared" si="3"/>
        <v>1842.2476000498693</v>
      </c>
    </row>
    <row r="21" spans="1:22" ht="21.75" customHeight="1">
      <c r="A21" s="2" t="s">
        <v>9</v>
      </c>
      <c r="B21" s="2" t="s">
        <v>2</v>
      </c>
      <c r="C21" s="8">
        <v>2</v>
      </c>
      <c r="D21" s="8">
        <v>3</v>
      </c>
      <c r="E21" s="8">
        <v>2.8</v>
      </c>
      <c r="F21" s="8">
        <v>5.6</v>
      </c>
      <c r="G21" s="8">
        <v>3.7</v>
      </c>
      <c r="H21" s="8">
        <v>2</v>
      </c>
      <c r="I21" s="8">
        <v>2.9</v>
      </c>
      <c r="J21" s="8">
        <v>3.2</v>
      </c>
      <c r="K21" s="8">
        <v>6.2</v>
      </c>
      <c r="L21" s="131">
        <v>4.2</v>
      </c>
      <c r="M21" s="7">
        <f t="shared" si="7"/>
        <v>1000</v>
      </c>
      <c r="N21" s="7">
        <f t="shared" si="8"/>
        <v>966.6666666666666</v>
      </c>
      <c r="O21" s="7">
        <f t="shared" si="9"/>
        <v>1142.8571428571431</v>
      </c>
      <c r="P21" s="7">
        <f t="shared" si="6"/>
        <v>1107.142857142857</v>
      </c>
      <c r="Q21" s="7">
        <f t="shared" si="5"/>
        <v>1135.135135135135</v>
      </c>
      <c r="R21" s="179" t="s">
        <v>9</v>
      </c>
      <c r="S21" s="115" t="s">
        <v>2</v>
      </c>
      <c r="T21" s="115">
        <f t="shared" si="1"/>
        <v>3.4199999999999995</v>
      </c>
      <c r="U21" s="115">
        <f t="shared" si="2"/>
        <v>3.7</v>
      </c>
      <c r="V21" s="7">
        <f t="shared" si="3"/>
        <v>1081.8713450292398</v>
      </c>
    </row>
    <row r="22" spans="1:22" ht="21.75" customHeight="1">
      <c r="A22" s="2" t="s">
        <v>10</v>
      </c>
      <c r="B22" s="2" t="s">
        <v>2</v>
      </c>
      <c r="C22" s="8">
        <v>0.66</v>
      </c>
      <c r="D22" s="8">
        <v>0.12</v>
      </c>
      <c r="E22" s="8">
        <v>0.022</v>
      </c>
      <c r="F22" s="8">
        <v>0.05</v>
      </c>
      <c r="G22" s="8">
        <v>0.05</v>
      </c>
      <c r="H22" s="8">
        <v>0.49</v>
      </c>
      <c r="I22" s="8">
        <v>0.11</v>
      </c>
      <c r="J22" s="8">
        <v>0.02</v>
      </c>
      <c r="K22" s="8">
        <v>0.03</v>
      </c>
      <c r="L22" s="131">
        <v>0.03</v>
      </c>
      <c r="M22" s="7">
        <f t="shared" si="7"/>
        <v>742.4242424242424</v>
      </c>
      <c r="N22" s="7">
        <f t="shared" si="8"/>
        <v>916.6666666666667</v>
      </c>
      <c r="O22" s="7">
        <f t="shared" si="9"/>
        <v>909.0909090909091</v>
      </c>
      <c r="P22" s="7">
        <f t="shared" si="6"/>
        <v>600</v>
      </c>
      <c r="Q22" s="7">
        <f t="shared" si="5"/>
        <v>600</v>
      </c>
      <c r="R22" s="179" t="s">
        <v>10</v>
      </c>
      <c r="S22" s="115" t="s">
        <v>2</v>
      </c>
      <c r="T22" s="115">
        <f t="shared" si="1"/>
        <v>0.18040000000000003</v>
      </c>
      <c r="U22" s="115">
        <f t="shared" si="2"/>
        <v>0.136</v>
      </c>
      <c r="V22" s="7">
        <f t="shared" si="3"/>
        <v>753.8802660753879</v>
      </c>
    </row>
    <row r="23" spans="1:22" ht="21.75" customHeight="1">
      <c r="A23" s="2" t="s">
        <v>44</v>
      </c>
      <c r="B23" s="2" t="s">
        <v>2</v>
      </c>
      <c r="C23" s="8"/>
      <c r="D23" s="8">
        <v>0.005</v>
      </c>
      <c r="E23" s="8"/>
      <c r="F23" s="8">
        <v>0.14</v>
      </c>
      <c r="G23" s="8">
        <v>0</v>
      </c>
      <c r="H23" s="8"/>
      <c r="I23" s="8"/>
      <c r="J23" s="8"/>
      <c r="K23" s="8">
        <v>0.09</v>
      </c>
      <c r="L23" s="131"/>
      <c r="M23" s="7"/>
      <c r="N23" s="7"/>
      <c r="O23" s="7"/>
      <c r="P23" s="7">
        <f t="shared" si="6"/>
        <v>642.8571428571428</v>
      </c>
      <c r="Q23" s="7" t="e">
        <f t="shared" si="5"/>
        <v>#DIV/0!</v>
      </c>
      <c r="R23" s="2" t="s">
        <v>44</v>
      </c>
      <c r="S23" s="115" t="s">
        <v>2</v>
      </c>
      <c r="T23" s="115">
        <f t="shared" si="1"/>
        <v>0.04833333333333334</v>
      </c>
      <c r="U23" s="115">
        <f t="shared" si="2"/>
        <v>0.09</v>
      </c>
      <c r="V23" s="7">
        <f t="shared" si="3"/>
        <v>1862.0689655172412</v>
      </c>
    </row>
    <row r="24" spans="1:22" ht="21.75" customHeight="1">
      <c r="A24" s="2" t="s">
        <v>53</v>
      </c>
      <c r="B24" s="2" t="s">
        <v>2</v>
      </c>
      <c r="C24" s="2">
        <v>25.5</v>
      </c>
      <c r="D24" s="8">
        <v>17.047</v>
      </c>
      <c r="E24" s="8">
        <v>23.52</v>
      </c>
      <c r="F24" s="8">
        <v>22.51</v>
      </c>
      <c r="G24" s="8">
        <v>24.5</v>
      </c>
      <c r="H24" s="2">
        <v>23.3</v>
      </c>
      <c r="I24" s="2">
        <v>20.396</v>
      </c>
      <c r="J24" s="8">
        <v>27.53</v>
      </c>
      <c r="K24" s="8">
        <v>26.87</v>
      </c>
      <c r="L24" s="131">
        <v>24.83</v>
      </c>
      <c r="M24" s="7">
        <f aca="true" t="shared" si="12" ref="M24:O28">H24/C24*1000</f>
        <v>913.7254901960785</v>
      </c>
      <c r="N24" s="7">
        <f t="shared" si="12"/>
        <v>1196.4568545785182</v>
      </c>
      <c r="O24" s="7">
        <f t="shared" si="12"/>
        <v>1170.4931972789116</v>
      </c>
      <c r="P24" s="7">
        <f t="shared" si="6"/>
        <v>1193.691692581075</v>
      </c>
      <c r="Q24" s="7">
        <f t="shared" si="5"/>
        <v>1013.4693877551019</v>
      </c>
      <c r="R24" s="179" t="s">
        <v>53</v>
      </c>
      <c r="S24" s="115" t="s">
        <v>2</v>
      </c>
      <c r="T24" s="115">
        <f t="shared" si="1"/>
        <v>22.6154</v>
      </c>
      <c r="U24" s="115">
        <f t="shared" si="2"/>
        <v>24.5852</v>
      </c>
      <c r="V24" s="7">
        <f t="shared" si="3"/>
        <v>1087.0999407483396</v>
      </c>
    </row>
    <row r="25" spans="1:22" ht="21.75" customHeight="1">
      <c r="A25" s="198" t="s">
        <v>11</v>
      </c>
      <c r="B25" s="2" t="s">
        <v>2</v>
      </c>
      <c r="C25" s="8">
        <v>659</v>
      </c>
      <c r="D25" s="8">
        <v>509</v>
      </c>
      <c r="E25" s="8">
        <v>405</v>
      </c>
      <c r="F25" s="8">
        <v>473</v>
      </c>
      <c r="G25" s="8">
        <v>479</v>
      </c>
      <c r="H25" s="8">
        <v>562</v>
      </c>
      <c r="I25" s="8">
        <v>331</v>
      </c>
      <c r="J25" s="8">
        <v>227</v>
      </c>
      <c r="K25" s="8">
        <v>399</v>
      </c>
      <c r="L25" s="131">
        <v>349</v>
      </c>
      <c r="M25" s="7">
        <f t="shared" si="12"/>
        <v>852.8072837632777</v>
      </c>
      <c r="N25" s="7">
        <f t="shared" si="12"/>
        <v>650.294695481336</v>
      </c>
      <c r="O25" s="7">
        <f t="shared" si="12"/>
        <v>560.4938271604938</v>
      </c>
      <c r="P25" s="7">
        <f t="shared" si="6"/>
        <v>843.5517970401692</v>
      </c>
      <c r="Q25" s="7">
        <f t="shared" si="5"/>
        <v>728.6012526096033</v>
      </c>
      <c r="R25" s="199" t="s">
        <v>11</v>
      </c>
      <c r="S25" s="115" t="s">
        <v>2</v>
      </c>
      <c r="T25" s="115">
        <f t="shared" si="1"/>
        <v>505</v>
      </c>
      <c r="U25" s="115">
        <f t="shared" si="2"/>
        <v>373.6</v>
      </c>
      <c r="V25" s="7">
        <f t="shared" si="3"/>
        <v>739.8019801980198</v>
      </c>
    </row>
    <row r="26" spans="1:22" ht="21.75" customHeight="1">
      <c r="A26" s="198"/>
      <c r="B26" s="2" t="s">
        <v>75</v>
      </c>
      <c r="C26" s="8">
        <v>189</v>
      </c>
      <c r="D26" s="8">
        <v>168</v>
      </c>
      <c r="E26" s="8">
        <v>184</v>
      </c>
      <c r="F26" s="8">
        <v>182</v>
      </c>
      <c r="G26" s="8">
        <v>175</v>
      </c>
      <c r="H26" s="8">
        <v>180</v>
      </c>
      <c r="I26" s="8">
        <v>154</v>
      </c>
      <c r="J26" s="8">
        <v>168</v>
      </c>
      <c r="K26" s="8">
        <v>166</v>
      </c>
      <c r="L26" s="131">
        <v>153</v>
      </c>
      <c r="M26" s="7">
        <f t="shared" si="12"/>
        <v>952.3809523809523</v>
      </c>
      <c r="N26" s="7">
        <f t="shared" si="12"/>
        <v>916.6666666666666</v>
      </c>
      <c r="O26" s="7">
        <f t="shared" si="12"/>
        <v>913.0434782608695</v>
      </c>
      <c r="P26" s="7">
        <f t="shared" si="6"/>
        <v>912.0879120879121</v>
      </c>
      <c r="Q26" s="7">
        <f t="shared" si="5"/>
        <v>874.2857142857143</v>
      </c>
      <c r="R26" s="199"/>
      <c r="S26" s="115" t="s">
        <v>75</v>
      </c>
      <c r="T26" s="115">
        <f t="shared" si="1"/>
        <v>179.6</v>
      </c>
      <c r="U26" s="115">
        <f t="shared" si="2"/>
        <v>164.2</v>
      </c>
      <c r="V26" s="7">
        <f t="shared" si="3"/>
        <v>914.2538975501113</v>
      </c>
    </row>
    <row r="27" spans="1:22" ht="21.75" customHeight="1">
      <c r="A27" s="198"/>
      <c r="B27" s="2" t="s">
        <v>76</v>
      </c>
      <c r="C27" s="2">
        <f>C26+C25</f>
        <v>848</v>
      </c>
      <c r="D27" s="2">
        <f>D26+D25</f>
        <v>677</v>
      </c>
      <c r="E27" s="2">
        <f>E26+E25</f>
        <v>589</v>
      </c>
      <c r="F27" s="2">
        <f>F26+F25</f>
        <v>655</v>
      </c>
      <c r="G27" s="2">
        <f aca="true" t="shared" si="13" ref="G27:L27">G26+G25</f>
        <v>654</v>
      </c>
      <c r="H27" s="2">
        <f t="shared" si="13"/>
        <v>742</v>
      </c>
      <c r="I27" s="2">
        <f t="shared" si="13"/>
        <v>485</v>
      </c>
      <c r="J27" s="2">
        <f t="shared" si="13"/>
        <v>395</v>
      </c>
      <c r="K27" s="2">
        <f t="shared" si="13"/>
        <v>565</v>
      </c>
      <c r="L27" s="2">
        <f t="shared" si="13"/>
        <v>502</v>
      </c>
      <c r="M27" s="7">
        <f t="shared" si="12"/>
        <v>875</v>
      </c>
      <c r="N27" s="7">
        <f t="shared" si="12"/>
        <v>716.3958641063516</v>
      </c>
      <c r="O27" s="7">
        <f t="shared" si="12"/>
        <v>670.6281833616299</v>
      </c>
      <c r="P27" s="7">
        <f t="shared" si="6"/>
        <v>862.5954198473282</v>
      </c>
      <c r="Q27" s="7">
        <f t="shared" si="5"/>
        <v>767.5840978593272</v>
      </c>
      <c r="R27" s="199"/>
      <c r="S27" s="115" t="s">
        <v>76</v>
      </c>
      <c r="T27" s="115">
        <f t="shared" si="1"/>
        <v>684.6</v>
      </c>
      <c r="U27" s="115">
        <f t="shared" si="2"/>
        <v>537.8</v>
      </c>
      <c r="V27" s="7">
        <f t="shared" si="3"/>
        <v>785.5682150160677</v>
      </c>
    </row>
    <row r="28" spans="1:22" ht="21.75" customHeight="1">
      <c r="A28" s="201" t="s">
        <v>12</v>
      </c>
      <c r="B28" s="2" t="s">
        <v>2</v>
      </c>
      <c r="C28" s="8">
        <v>1.5</v>
      </c>
      <c r="D28" s="8">
        <v>1.59</v>
      </c>
      <c r="E28" s="8">
        <v>0.755</v>
      </c>
      <c r="F28" s="8">
        <v>0.28</v>
      </c>
      <c r="G28" s="8">
        <v>0.47</v>
      </c>
      <c r="H28" s="8">
        <v>1.9</v>
      </c>
      <c r="I28" s="8">
        <v>2.14</v>
      </c>
      <c r="J28" s="8">
        <v>0.962</v>
      </c>
      <c r="K28" s="8">
        <v>0.35</v>
      </c>
      <c r="L28" s="131">
        <v>0.67</v>
      </c>
      <c r="M28" s="7">
        <f t="shared" si="12"/>
        <v>1266.6666666666665</v>
      </c>
      <c r="N28" s="7">
        <f t="shared" si="12"/>
        <v>1345.9119496855344</v>
      </c>
      <c r="O28" s="7">
        <f t="shared" si="12"/>
        <v>1274.1721854304635</v>
      </c>
      <c r="P28" s="7">
        <f t="shared" si="6"/>
        <v>1249.9999999999998</v>
      </c>
      <c r="Q28" s="7">
        <f t="shared" si="5"/>
        <v>1425.531914893617</v>
      </c>
      <c r="R28" s="180" t="s">
        <v>12</v>
      </c>
      <c r="S28" s="115" t="s">
        <v>2</v>
      </c>
      <c r="T28" s="115">
        <f t="shared" si="1"/>
        <v>0.9189999999999999</v>
      </c>
      <c r="U28" s="115">
        <f t="shared" si="2"/>
        <v>1.2044</v>
      </c>
      <c r="V28" s="7">
        <f t="shared" si="3"/>
        <v>1310.5549510337323</v>
      </c>
    </row>
    <row r="29" spans="1:22" ht="21.75" customHeight="1">
      <c r="A29" s="202"/>
      <c r="B29" s="2" t="s">
        <v>75</v>
      </c>
      <c r="C29" s="8"/>
      <c r="D29" s="8">
        <v>0.11</v>
      </c>
      <c r="E29" s="8">
        <v>0.009</v>
      </c>
      <c r="F29" s="8">
        <v>0.43</v>
      </c>
      <c r="G29" s="8">
        <v>0.01</v>
      </c>
      <c r="H29" s="8"/>
      <c r="I29" s="8">
        <v>0.1</v>
      </c>
      <c r="J29" s="8">
        <v>0.01</v>
      </c>
      <c r="K29" s="8">
        <v>0.52</v>
      </c>
      <c r="L29" s="131">
        <v>0.02</v>
      </c>
      <c r="M29" s="7"/>
      <c r="N29" s="7">
        <f aca="true" t="shared" si="14" ref="N29:O36">I29/D29*1000</f>
        <v>909.0909090909091</v>
      </c>
      <c r="O29" s="7">
        <f t="shared" si="14"/>
        <v>1111.111111111111</v>
      </c>
      <c r="P29" s="7">
        <f t="shared" si="6"/>
        <v>1209.3023255813955</v>
      </c>
      <c r="Q29" s="7">
        <f t="shared" si="5"/>
        <v>2000</v>
      </c>
      <c r="R29" s="181"/>
      <c r="S29" s="115" t="s">
        <v>75</v>
      </c>
      <c r="T29" s="115">
        <f t="shared" si="1"/>
        <v>0.13974999999999999</v>
      </c>
      <c r="U29" s="115">
        <f t="shared" si="2"/>
        <v>0.1625</v>
      </c>
      <c r="V29" s="7">
        <f t="shared" si="3"/>
        <v>1162.7906976744187</v>
      </c>
    </row>
    <row r="30" spans="1:22" ht="21.75" customHeight="1">
      <c r="A30" s="203"/>
      <c r="B30" s="2" t="s">
        <v>76</v>
      </c>
      <c r="C30" s="12">
        <f>C29+C28</f>
        <v>1.5</v>
      </c>
      <c r="D30" s="12">
        <f>D29+D28</f>
        <v>1.7000000000000002</v>
      </c>
      <c r="E30" s="12">
        <f>E29+E28</f>
        <v>0.764</v>
      </c>
      <c r="F30" s="12">
        <f>F29+F28</f>
        <v>0.71</v>
      </c>
      <c r="G30" s="12">
        <f aca="true" t="shared" si="15" ref="G30:L30">G29+G28</f>
        <v>0.48</v>
      </c>
      <c r="H30" s="12">
        <f t="shared" si="15"/>
        <v>1.9</v>
      </c>
      <c r="I30" s="12">
        <f t="shared" si="15"/>
        <v>2.24</v>
      </c>
      <c r="J30" s="12">
        <f t="shared" si="15"/>
        <v>0.972</v>
      </c>
      <c r="K30" s="12">
        <f t="shared" si="15"/>
        <v>0.87</v>
      </c>
      <c r="L30" s="12">
        <f t="shared" si="15"/>
        <v>0.6900000000000001</v>
      </c>
      <c r="M30" s="7"/>
      <c r="N30" s="7">
        <f t="shared" si="14"/>
        <v>1317.6470588235295</v>
      </c>
      <c r="O30" s="7">
        <f t="shared" si="14"/>
        <v>1272.2513089005233</v>
      </c>
      <c r="P30" s="7">
        <f t="shared" si="6"/>
        <v>1225.3521126760565</v>
      </c>
      <c r="Q30" s="7">
        <f t="shared" si="5"/>
        <v>1437.5000000000002</v>
      </c>
      <c r="R30" s="182"/>
      <c r="S30" s="115" t="s">
        <v>76</v>
      </c>
      <c r="T30" s="115">
        <f t="shared" si="1"/>
        <v>1.0308</v>
      </c>
      <c r="U30" s="115">
        <f t="shared" si="2"/>
        <v>1.3344</v>
      </c>
      <c r="V30" s="7">
        <f t="shared" si="3"/>
        <v>1294.5285215366707</v>
      </c>
    </row>
    <row r="31" spans="1:22" ht="21.75" customHeight="1">
      <c r="A31" s="2" t="s">
        <v>13</v>
      </c>
      <c r="B31" s="2" t="s">
        <v>2</v>
      </c>
      <c r="C31" s="8">
        <v>201.6</v>
      </c>
      <c r="D31" s="8">
        <v>213</v>
      </c>
      <c r="E31" s="8">
        <v>205.7</v>
      </c>
      <c r="F31" s="8">
        <v>206.9</v>
      </c>
      <c r="G31" s="8">
        <v>231</v>
      </c>
      <c r="H31" s="8">
        <v>301.6</v>
      </c>
      <c r="I31" s="8">
        <v>344.6</v>
      </c>
      <c r="J31" s="8">
        <v>311.7</v>
      </c>
      <c r="K31" s="8">
        <v>324.2</v>
      </c>
      <c r="L31" s="131">
        <v>370</v>
      </c>
      <c r="M31" s="7">
        <f aca="true" t="shared" si="16" ref="M31:M36">H31/C31*1000</f>
        <v>1496.0317460317463</v>
      </c>
      <c r="N31" s="7">
        <f t="shared" si="14"/>
        <v>1617.8403755868546</v>
      </c>
      <c r="O31" s="7">
        <f t="shared" si="14"/>
        <v>1515.3135634419057</v>
      </c>
      <c r="P31" s="7">
        <f t="shared" si="6"/>
        <v>1566.9405509908167</v>
      </c>
      <c r="Q31" s="7">
        <f t="shared" si="5"/>
        <v>1601.7316017316016</v>
      </c>
      <c r="R31" s="179" t="s">
        <v>13</v>
      </c>
      <c r="S31" s="115" t="s">
        <v>2</v>
      </c>
      <c r="T31" s="115">
        <f t="shared" si="1"/>
        <v>211.63999999999996</v>
      </c>
      <c r="U31" s="115">
        <f t="shared" si="2"/>
        <v>330.42</v>
      </c>
      <c r="V31" s="7">
        <f t="shared" si="3"/>
        <v>1561.2360612360617</v>
      </c>
    </row>
    <row r="32" spans="1:22" ht="21.75" customHeight="1">
      <c r="A32" s="204" t="s">
        <v>14</v>
      </c>
      <c r="B32" s="12" t="s">
        <v>2</v>
      </c>
      <c r="C32" s="8">
        <v>275</v>
      </c>
      <c r="D32" s="8">
        <v>238</v>
      </c>
      <c r="E32" s="8">
        <v>238</v>
      </c>
      <c r="F32" s="8">
        <v>244</v>
      </c>
      <c r="G32" s="8">
        <v>244</v>
      </c>
      <c r="H32" s="8">
        <v>346</v>
      </c>
      <c r="I32" s="8">
        <v>257</v>
      </c>
      <c r="J32" s="8">
        <v>236</v>
      </c>
      <c r="K32" s="8">
        <v>296</v>
      </c>
      <c r="L32" s="131">
        <v>253</v>
      </c>
      <c r="M32" s="7">
        <f t="shared" si="16"/>
        <v>1258.1818181818182</v>
      </c>
      <c r="N32" s="7">
        <f t="shared" si="14"/>
        <v>1079.8319327731092</v>
      </c>
      <c r="O32" s="7">
        <f t="shared" si="14"/>
        <v>991.5966386554622</v>
      </c>
      <c r="P32" s="7">
        <f t="shared" si="6"/>
        <v>1213.1147540983607</v>
      </c>
      <c r="Q32" s="7">
        <f t="shared" si="5"/>
        <v>1036.8852459016393</v>
      </c>
      <c r="R32" s="183" t="s">
        <v>14</v>
      </c>
      <c r="S32" s="126" t="s">
        <v>2</v>
      </c>
      <c r="T32" s="115">
        <f t="shared" si="1"/>
        <v>247.8</v>
      </c>
      <c r="U32" s="115">
        <f t="shared" si="2"/>
        <v>277.6</v>
      </c>
      <c r="V32" s="7">
        <f t="shared" si="3"/>
        <v>1120.2582728006457</v>
      </c>
    </row>
    <row r="33" spans="1:22" ht="21.75" customHeight="1">
      <c r="A33" s="204"/>
      <c r="B33" s="12" t="s">
        <v>75</v>
      </c>
      <c r="C33" s="8">
        <v>82</v>
      </c>
      <c r="D33" s="8">
        <v>65</v>
      </c>
      <c r="E33" s="8">
        <v>32</v>
      </c>
      <c r="F33" s="8">
        <v>71</v>
      </c>
      <c r="G33" s="8">
        <v>83</v>
      </c>
      <c r="H33" s="8">
        <v>114</v>
      </c>
      <c r="I33" s="8">
        <v>94</v>
      </c>
      <c r="J33" s="8">
        <v>49</v>
      </c>
      <c r="K33" s="8">
        <v>97</v>
      </c>
      <c r="L33" s="131">
        <v>126</v>
      </c>
      <c r="M33" s="7">
        <f t="shared" si="16"/>
        <v>1390.2439024390244</v>
      </c>
      <c r="N33" s="7">
        <f t="shared" si="14"/>
        <v>1446.1538461538462</v>
      </c>
      <c r="O33" s="7">
        <f t="shared" si="14"/>
        <v>1531.25</v>
      </c>
      <c r="P33" s="7">
        <f t="shared" si="6"/>
        <v>1366.1971830985915</v>
      </c>
      <c r="Q33" s="7">
        <f t="shared" si="5"/>
        <v>1518.0722891566265</v>
      </c>
      <c r="R33" s="184"/>
      <c r="S33" s="126" t="s">
        <v>75</v>
      </c>
      <c r="T33" s="115">
        <f t="shared" si="1"/>
        <v>66.6</v>
      </c>
      <c r="U33" s="115">
        <f t="shared" si="2"/>
        <v>96</v>
      </c>
      <c r="V33" s="7">
        <f t="shared" si="3"/>
        <v>1441.4414414414416</v>
      </c>
    </row>
    <row r="34" spans="1:22" ht="21.75" customHeight="1">
      <c r="A34" s="204"/>
      <c r="B34" s="12" t="s">
        <v>76</v>
      </c>
      <c r="C34" s="12">
        <f>C33+C32</f>
        <v>357</v>
      </c>
      <c r="D34" s="12">
        <f>D33+D32</f>
        <v>303</v>
      </c>
      <c r="E34" s="12">
        <f>E33+E32</f>
        <v>270</v>
      </c>
      <c r="F34" s="12">
        <f>F33+F32</f>
        <v>315</v>
      </c>
      <c r="G34" s="12">
        <f aca="true" t="shared" si="17" ref="G34:L34">G33+G32</f>
        <v>327</v>
      </c>
      <c r="H34" s="12">
        <f t="shared" si="17"/>
        <v>460</v>
      </c>
      <c r="I34" s="12">
        <f t="shared" si="17"/>
        <v>351</v>
      </c>
      <c r="J34" s="12">
        <f t="shared" si="17"/>
        <v>285</v>
      </c>
      <c r="K34" s="12">
        <f t="shared" si="17"/>
        <v>393</v>
      </c>
      <c r="L34" s="12">
        <f t="shared" si="17"/>
        <v>379</v>
      </c>
      <c r="M34" s="7">
        <f t="shared" si="16"/>
        <v>1288.515406162465</v>
      </c>
      <c r="N34" s="7">
        <f t="shared" si="14"/>
        <v>1158.4158415841584</v>
      </c>
      <c r="O34" s="7">
        <f t="shared" si="14"/>
        <v>1055.5555555555557</v>
      </c>
      <c r="P34" s="7">
        <f t="shared" si="6"/>
        <v>1247.6190476190477</v>
      </c>
      <c r="Q34" s="7">
        <f t="shared" si="5"/>
        <v>1159.021406727829</v>
      </c>
      <c r="R34" s="185"/>
      <c r="S34" s="126" t="s">
        <v>76</v>
      </c>
      <c r="T34" s="115">
        <f t="shared" si="1"/>
        <v>314.4</v>
      </c>
      <c r="U34" s="115">
        <f t="shared" si="2"/>
        <v>373.6</v>
      </c>
      <c r="V34" s="7">
        <f t="shared" si="3"/>
        <v>1188.2951653944024</v>
      </c>
    </row>
    <row r="35" spans="1:22" ht="21.75" customHeight="1">
      <c r="A35" s="12" t="s">
        <v>38</v>
      </c>
      <c r="B35" s="12" t="s">
        <v>2</v>
      </c>
      <c r="C35" s="2">
        <v>1.65</v>
      </c>
      <c r="D35" s="2">
        <v>1.7883870967741935</v>
      </c>
      <c r="E35" s="2">
        <v>0.25</v>
      </c>
      <c r="F35" s="2">
        <v>3.18</v>
      </c>
      <c r="G35" s="2">
        <v>3.1</v>
      </c>
      <c r="H35" s="2">
        <v>1.01</v>
      </c>
      <c r="I35" s="2">
        <v>1.3</v>
      </c>
      <c r="J35" s="2">
        <v>0.6</v>
      </c>
      <c r="K35" s="2">
        <v>2.56</v>
      </c>
      <c r="L35" s="6">
        <v>2.54</v>
      </c>
      <c r="M35" s="7">
        <f t="shared" si="16"/>
        <v>612.1212121212121</v>
      </c>
      <c r="N35" s="7">
        <f t="shared" si="14"/>
        <v>726.9119769119769</v>
      </c>
      <c r="O35" s="7">
        <f t="shared" si="14"/>
        <v>2400</v>
      </c>
      <c r="P35" s="7">
        <f t="shared" si="6"/>
        <v>805.0314465408804</v>
      </c>
      <c r="Q35" s="7">
        <f t="shared" si="5"/>
        <v>819.3548387096774</v>
      </c>
      <c r="R35" s="126" t="s">
        <v>38</v>
      </c>
      <c r="S35" s="126" t="s">
        <v>2</v>
      </c>
      <c r="T35" s="115">
        <f t="shared" si="1"/>
        <v>1.9936774193548388</v>
      </c>
      <c r="U35" s="115">
        <f t="shared" si="2"/>
        <v>1.6020000000000003</v>
      </c>
      <c r="V35" s="7">
        <f t="shared" si="3"/>
        <v>803.5402239337261</v>
      </c>
    </row>
    <row r="36" spans="1:22" s="44" customFormat="1" ht="21.75" customHeight="1">
      <c r="A36" s="2" t="s">
        <v>15</v>
      </c>
      <c r="B36" s="2" t="s">
        <v>2</v>
      </c>
      <c r="C36" s="8">
        <v>0.7</v>
      </c>
      <c r="D36" s="8">
        <v>0.75</v>
      </c>
      <c r="E36" s="8">
        <v>0.81</v>
      </c>
      <c r="F36" s="8">
        <v>0.86</v>
      </c>
      <c r="G36" s="8">
        <v>0.86</v>
      </c>
      <c r="H36" s="8">
        <v>0.7</v>
      </c>
      <c r="I36" s="8">
        <v>0.76</v>
      </c>
      <c r="J36" s="8">
        <v>0.82</v>
      </c>
      <c r="K36" s="8">
        <v>0.88</v>
      </c>
      <c r="L36" s="131">
        <v>0.88</v>
      </c>
      <c r="M36" s="7">
        <f t="shared" si="16"/>
        <v>1000</v>
      </c>
      <c r="N36" s="7">
        <f t="shared" si="14"/>
        <v>1013.3333333333334</v>
      </c>
      <c r="O36" s="7">
        <f t="shared" si="14"/>
        <v>1012.3456790123455</v>
      </c>
      <c r="P36" s="7">
        <f t="shared" si="6"/>
        <v>1023.2558139534884</v>
      </c>
      <c r="Q36" s="7">
        <f t="shared" si="5"/>
        <v>1023.2558139534884</v>
      </c>
      <c r="R36" s="179" t="s">
        <v>15</v>
      </c>
      <c r="S36" s="115" t="s">
        <v>2</v>
      </c>
      <c r="T36" s="115">
        <f t="shared" si="1"/>
        <v>0.7959999999999999</v>
      </c>
      <c r="U36" s="115">
        <f t="shared" si="2"/>
        <v>0.808</v>
      </c>
      <c r="V36" s="7">
        <f t="shared" si="3"/>
        <v>1015.0753768844223</v>
      </c>
    </row>
    <row r="37" spans="1:22" s="10" customFormat="1" ht="24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N37" s="22"/>
      <c r="O37" s="22"/>
      <c r="Q37" s="167" t="s">
        <v>101</v>
      </c>
      <c r="T37" s="187">
        <v>35</v>
      </c>
      <c r="U37" s="188"/>
      <c r="V37" s="167" t="s">
        <v>101</v>
      </c>
    </row>
    <row r="38" spans="1:22" ht="24.75" customHeight="1">
      <c r="A38" s="198" t="s">
        <v>131</v>
      </c>
      <c r="B38" s="2" t="s">
        <v>2</v>
      </c>
      <c r="C38" s="8">
        <v>35.1</v>
      </c>
      <c r="D38" s="8">
        <v>29.93</v>
      </c>
      <c r="E38" s="8">
        <v>27.67</v>
      </c>
      <c r="F38" s="8">
        <v>25.83</v>
      </c>
      <c r="G38" s="8">
        <v>22.44</v>
      </c>
      <c r="H38" s="8">
        <v>34.3</v>
      </c>
      <c r="I38" s="8">
        <v>24.83</v>
      </c>
      <c r="J38" s="8">
        <v>29.62</v>
      </c>
      <c r="K38" s="8">
        <v>28.72</v>
      </c>
      <c r="L38" s="8">
        <v>23.11</v>
      </c>
      <c r="M38" s="7">
        <f aca="true" t="shared" si="18" ref="M38:Q42">H38/C38*1000</f>
        <v>977.2079772079771</v>
      </c>
      <c r="N38" s="7">
        <f t="shared" si="18"/>
        <v>829.6024056130972</v>
      </c>
      <c r="O38" s="7">
        <f t="shared" si="18"/>
        <v>1070.473436935309</v>
      </c>
      <c r="P38" s="7">
        <f t="shared" si="18"/>
        <v>1111.8854045683315</v>
      </c>
      <c r="Q38" s="7">
        <f t="shared" si="18"/>
        <v>1029.8573975044562</v>
      </c>
      <c r="R38" s="180" t="s">
        <v>131</v>
      </c>
      <c r="S38" s="115" t="s">
        <v>2</v>
      </c>
      <c r="T38" s="115">
        <f aca="true" t="shared" si="19" ref="T38:T64">AVERAGE(C38:G38)</f>
        <v>28.194</v>
      </c>
      <c r="U38" s="115">
        <f aca="true" t="shared" si="20" ref="U38:U65">AVERAGE(H38:L38)</f>
        <v>28.115999999999996</v>
      </c>
      <c r="V38" s="7">
        <f aca="true" t="shared" si="21" ref="V38:V65">U38/T38*1000</f>
        <v>997.2334539263672</v>
      </c>
    </row>
    <row r="39" spans="1:22" ht="24.75" customHeight="1">
      <c r="A39" s="198"/>
      <c r="B39" s="2" t="s">
        <v>75</v>
      </c>
      <c r="C39" s="8">
        <v>37.7</v>
      </c>
      <c r="D39" s="8">
        <v>36.35</v>
      </c>
      <c r="E39" s="8">
        <v>38.68</v>
      </c>
      <c r="F39" s="8">
        <v>34.06</v>
      </c>
      <c r="G39" s="8">
        <v>26.4</v>
      </c>
      <c r="H39" s="8">
        <v>51.33</v>
      </c>
      <c r="I39" s="8">
        <v>54.01</v>
      </c>
      <c r="J39" s="8">
        <v>52.03</v>
      </c>
      <c r="K39" s="8">
        <v>58.05</v>
      </c>
      <c r="L39" s="8">
        <v>38.84</v>
      </c>
      <c r="M39" s="7">
        <f t="shared" si="18"/>
        <v>1361.5384615384614</v>
      </c>
      <c r="N39" s="7">
        <f t="shared" si="18"/>
        <v>1485.8321870701511</v>
      </c>
      <c r="O39" s="7">
        <f t="shared" si="18"/>
        <v>1345.139607032058</v>
      </c>
      <c r="P39" s="7">
        <f t="shared" si="18"/>
        <v>1704.345273047563</v>
      </c>
      <c r="Q39" s="7">
        <f t="shared" si="18"/>
        <v>1471.2121212121215</v>
      </c>
      <c r="R39" s="186"/>
      <c r="S39" s="115" t="s">
        <v>75</v>
      </c>
      <c r="T39" s="115">
        <f t="shared" si="19"/>
        <v>34.638000000000005</v>
      </c>
      <c r="U39" s="115">
        <f t="shared" si="20"/>
        <v>50.852000000000004</v>
      </c>
      <c r="V39" s="7">
        <f t="shared" si="21"/>
        <v>1468.0986200127027</v>
      </c>
    </row>
    <row r="40" spans="1:22" ht="24.75" customHeight="1">
      <c r="A40" s="198"/>
      <c r="B40" s="2" t="s">
        <v>76</v>
      </c>
      <c r="C40" s="2">
        <f>C39+C38</f>
        <v>72.80000000000001</v>
      </c>
      <c r="D40" s="2">
        <f>D39+D38</f>
        <v>66.28</v>
      </c>
      <c r="E40" s="2">
        <f>E39+E38</f>
        <v>66.35</v>
      </c>
      <c r="F40" s="2">
        <f>F39+F38</f>
        <v>59.89</v>
      </c>
      <c r="G40" s="2">
        <f aca="true" t="shared" si="22" ref="G40:L40">G39+G38</f>
        <v>48.84</v>
      </c>
      <c r="H40" s="2">
        <f t="shared" si="22"/>
        <v>85.63</v>
      </c>
      <c r="I40" s="2">
        <f t="shared" si="22"/>
        <v>78.84</v>
      </c>
      <c r="J40" s="2">
        <f t="shared" si="22"/>
        <v>81.65</v>
      </c>
      <c r="K40" s="2">
        <f t="shared" si="22"/>
        <v>86.77</v>
      </c>
      <c r="L40" s="2">
        <f t="shared" si="22"/>
        <v>61.95</v>
      </c>
      <c r="M40" s="7">
        <f t="shared" si="18"/>
        <v>1176.2362637362635</v>
      </c>
      <c r="N40" s="7">
        <f t="shared" si="18"/>
        <v>1189.4990947495473</v>
      </c>
      <c r="O40" s="7">
        <f t="shared" si="18"/>
        <v>1230.5953278070838</v>
      </c>
      <c r="P40" s="7">
        <f t="shared" si="18"/>
        <v>1448.822841876774</v>
      </c>
      <c r="Q40" s="7">
        <f t="shared" si="18"/>
        <v>1268.4275184275184</v>
      </c>
      <c r="R40" s="169"/>
      <c r="S40" s="115" t="s">
        <v>76</v>
      </c>
      <c r="T40" s="115">
        <f t="shared" si="19"/>
        <v>62.831999999999994</v>
      </c>
      <c r="U40" s="115">
        <f t="shared" si="20"/>
        <v>78.96799999999999</v>
      </c>
      <c r="V40" s="7">
        <f t="shared" si="21"/>
        <v>1256.8118156353448</v>
      </c>
    </row>
    <row r="41" spans="1:22" ht="24.75" customHeight="1">
      <c r="A41" s="2" t="s">
        <v>18</v>
      </c>
      <c r="B41" s="2" t="s">
        <v>2</v>
      </c>
      <c r="C41" s="8">
        <v>2.2</v>
      </c>
      <c r="D41" s="8">
        <v>2</v>
      </c>
      <c r="E41" s="8">
        <v>1.7</v>
      </c>
      <c r="F41" s="8">
        <v>1.3</v>
      </c>
      <c r="G41" s="8">
        <v>1.4</v>
      </c>
      <c r="H41" s="8">
        <v>3.9</v>
      </c>
      <c r="I41" s="8">
        <v>3</v>
      </c>
      <c r="J41" s="8">
        <v>3</v>
      </c>
      <c r="K41" s="8">
        <v>2.4</v>
      </c>
      <c r="L41" s="131">
        <v>2.6</v>
      </c>
      <c r="M41" s="7">
        <f t="shared" si="18"/>
        <v>1772.7272727272725</v>
      </c>
      <c r="N41" s="7">
        <f t="shared" si="18"/>
        <v>1500</v>
      </c>
      <c r="O41" s="7">
        <f t="shared" si="18"/>
        <v>1764.7058823529412</v>
      </c>
      <c r="P41" s="7">
        <f t="shared" si="18"/>
        <v>1846.153846153846</v>
      </c>
      <c r="Q41" s="7">
        <f t="shared" si="18"/>
        <v>1857.1428571428573</v>
      </c>
      <c r="R41" s="179" t="s">
        <v>18</v>
      </c>
      <c r="S41" s="115" t="s">
        <v>2</v>
      </c>
      <c r="T41" s="115">
        <f t="shared" si="19"/>
        <v>1.72</v>
      </c>
      <c r="U41" s="115">
        <f t="shared" si="20"/>
        <v>2.98</v>
      </c>
      <c r="V41" s="7">
        <f t="shared" si="21"/>
        <v>1732.5581395348836</v>
      </c>
    </row>
    <row r="42" spans="1:22" ht="24.75" customHeight="1">
      <c r="A42" s="201" t="s">
        <v>19</v>
      </c>
      <c r="B42" s="2" t="s">
        <v>2</v>
      </c>
      <c r="C42" s="8">
        <v>346.9</v>
      </c>
      <c r="D42" s="8">
        <v>414.67</v>
      </c>
      <c r="E42" s="8">
        <v>397.81</v>
      </c>
      <c r="F42" s="8">
        <v>461.98</v>
      </c>
      <c r="G42" s="8">
        <v>500.82</v>
      </c>
      <c r="H42" s="8">
        <v>681.1</v>
      </c>
      <c r="I42" s="8">
        <v>800.63</v>
      </c>
      <c r="J42" s="8">
        <v>616.35</v>
      </c>
      <c r="K42" s="8">
        <v>900.93</v>
      </c>
      <c r="L42" s="131">
        <v>1011.2</v>
      </c>
      <c r="M42" s="7">
        <f t="shared" si="18"/>
        <v>1963.3900259440761</v>
      </c>
      <c r="N42" s="7">
        <f t="shared" si="18"/>
        <v>1930.764222152555</v>
      </c>
      <c r="O42" s="7">
        <f t="shared" si="18"/>
        <v>1549.357733591413</v>
      </c>
      <c r="P42" s="7">
        <f t="shared" si="18"/>
        <v>1950.1493571150263</v>
      </c>
      <c r="Q42" s="7">
        <f t="shared" si="18"/>
        <v>2019.0886945409527</v>
      </c>
      <c r="R42" s="180" t="s">
        <v>19</v>
      </c>
      <c r="S42" s="127" t="s">
        <v>2</v>
      </c>
      <c r="T42" s="115">
        <f t="shared" si="19"/>
        <v>424.436</v>
      </c>
      <c r="U42" s="115">
        <f t="shared" si="20"/>
        <v>802.042</v>
      </c>
      <c r="V42" s="7">
        <f t="shared" si="21"/>
        <v>1889.6653441272656</v>
      </c>
    </row>
    <row r="43" spans="1:22" ht="24.75" customHeight="1">
      <c r="A43" s="202"/>
      <c r="B43" s="2" t="s">
        <v>75</v>
      </c>
      <c r="C43" s="8"/>
      <c r="D43" s="8">
        <v>3.46</v>
      </c>
      <c r="E43" s="8">
        <v>0.7</v>
      </c>
      <c r="F43" s="8"/>
      <c r="G43" s="8">
        <v>0</v>
      </c>
      <c r="H43" s="8"/>
      <c r="I43" s="8">
        <v>4.74</v>
      </c>
      <c r="J43" s="8">
        <v>0.9</v>
      </c>
      <c r="K43" s="8"/>
      <c r="L43" s="131"/>
      <c r="M43" s="7"/>
      <c r="N43" s="7">
        <f aca="true" t="shared" si="23" ref="N43:Q47">I43/D43*1000</f>
        <v>1369.942196531792</v>
      </c>
      <c r="O43" s="7">
        <f t="shared" si="23"/>
        <v>1285.7142857142858</v>
      </c>
      <c r="P43" s="7" t="e">
        <f t="shared" si="23"/>
        <v>#DIV/0!</v>
      </c>
      <c r="Q43" s="7" t="e">
        <f t="shared" si="23"/>
        <v>#DIV/0!</v>
      </c>
      <c r="R43" s="181"/>
      <c r="S43" s="115" t="s">
        <v>75</v>
      </c>
      <c r="T43" s="115">
        <f t="shared" si="19"/>
        <v>1.3866666666666667</v>
      </c>
      <c r="U43" s="115">
        <f t="shared" si="20"/>
        <v>2.8200000000000003</v>
      </c>
      <c r="V43" s="7">
        <f t="shared" si="21"/>
        <v>2033.6538461538462</v>
      </c>
    </row>
    <row r="44" spans="1:22" ht="24.75" customHeight="1">
      <c r="A44" s="203"/>
      <c r="B44" s="2" t="s">
        <v>76</v>
      </c>
      <c r="C44" s="2">
        <f>C43+C42</f>
        <v>346.9</v>
      </c>
      <c r="D44" s="2">
        <f>D43+D42</f>
        <v>418.13</v>
      </c>
      <c r="E44" s="2">
        <f>E43+E42</f>
        <v>398.51</v>
      </c>
      <c r="F44" s="2">
        <f aca="true" t="shared" si="24" ref="F44:L44">F43+F42</f>
        <v>461.98</v>
      </c>
      <c r="G44" s="2">
        <f t="shared" si="24"/>
        <v>500.82</v>
      </c>
      <c r="H44" s="2">
        <f t="shared" si="24"/>
        <v>681.1</v>
      </c>
      <c r="I44" s="2">
        <f t="shared" si="24"/>
        <v>805.37</v>
      </c>
      <c r="J44" s="2">
        <f t="shared" si="24"/>
        <v>617.25</v>
      </c>
      <c r="K44" s="2">
        <f t="shared" si="24"/>
        <v>900.93</v>
      </c>
      <c r="L44" s="2">
        <f t="shared" si="24"/>
        <v>1011.2</v>
      </c>
      <c r="M44" s="7"/>
      <c r="N44" s="7">
        <f t="shared" si="23"/>
        <v>1926.1234544280487</v>
      </c>
      <c r="O44" s="7">
        <f t="shared" si="23"/>
        <v>1548.8946325060854</v>
      </c>
      <c r="P44" s="7">
        <f t="shared" si="23"/>
        <v>1950.1493571150263</v>
      </c>
      <c r="Q44" s="7">
        <f t="shared" si="23"/>
        <v>2019.0886945409527</v>
      </c>
      <c r="R44" s="182"/>
      <c r="S44" s="115" t="s">
        <v>76</v>
      </c>
      <c r="T44" s="115">
        <f t="shared" si="19"/>
        <v>425.26800000000003</v>
      </c>
      <c r="U44" s="115">
        <f t="shared" si="20"/>
        <v>803.1700000000001</v>
      </c>
      <c r="V44" s="7">
        <f t="shared" si="21"/>
        <v>1888.6208226341978</v>
      </c>
    </row>
    <row r="45" spans="1:22" ht="24.75" customHeight="1">
      <c r="A45" s="198" t="s">
        <v>20</v>
      </c>
      <c r="B45" s="2" t="s">
        <v>2</v>
      </c>
      <c r="C45" s="8">
        <v>268.2</v>
      </c>
      <c r="D45" s="8">
        <v>249.08</v>
      </c>
      <c r="E45" s="8">
        <v>224.02</v>
      </c>
      <c r="F45" s="8">
        <v>215.83</v>
      </c>
      <c r="G45" s="8">
        <v>210.29</v>
      </c>
      <c r="H45" s="8">
        <v>504.6</v>
      </c>
      <c r="I45" s="8">
        <v>548.5</v>
      </c>
      <c r="J45" s="8">
        <v>423.32</v>
      </c>
      <c r="K45" s="8">
        <v>477.6</v>
      </c>
      <c r="L45" s="131">
        <v>491.98</v>
      </c>
      <c r="M45" s="7">
        <f aca="true" t="shared" si="25" ref="M45:M50">H45/C45*1000</f>
        <v>1881.4317673378077</v>
      </c>
      <c r="N45" s="7">
        <f t="shared" si="23"/>
        <v>2202.1037417697125</v>
      </c>
      <c r="O45" s="7">
        <f t="shared" si="23"/>
        <v>1889.6527095795018</v>
      </c>
      <c r="P45" s="7">
        <f t="shared" si="23"/>
        <v>2212.852708149933</v>
      </c>
      <c r="Q45" s="7">
        <f t="shared" si="23"/>
        <v>2339.531123686338</v>
      </c>
      <c r="R45" s="180" t="s">
        <v>20</v>
      </c>
      <c r="S45" s="115" t="s">
        <v>2</v>
      </c>
      <c r="T45" s="115">
        <f t="shared" si="19"/>
        <v>233.484</v>
      </c>
      <c r="U45" s="115">
        <f t="shared" si="20"/>
        <v>489.2</v>
      </c>
      <c r="V45" s="7">
        <f t="shared" si="21"/>
        <v>2095.218516043926</v>
      </c>
    </row>
    <row r="46" spans="1:22" ht="24.75" customHeight="1">
      <c r="A46" s="198"/>
      <c r="B46" s="2" t="s">
        <v>75</v>
      </c>
      <c r="C46" s="8">
        <v>117.4</v>
      </c>
      <c r="D46" s="8">
        <v>136.53</v>
      </c>
      <c r="E46" s="8">
        <v>114.3</v>
      </c>
      <c r="F46" s="8">
        <v>120.8</v>
      </c>
      <c r="G46" s="8">
        <v>126.23</v>
      </c>
      <c r="H46" s="8">
        <v>391.1</v>
      </c>
      <c r="I46" s="8">
        <v>512.15</v>
      </c>
      <c r="J46" s="8">
        <v>359.89</v>
      </c>
      <c r="K46" s="8">
        <v>438.29</v>
      </c>
      <c r="L46" s="131">
        <v>434.43</v>
      </c>
      <c r="M46" s="7">
        <f t="shared" si="25"/>
        <v>3331.3458262350937</v>
      </c>
      <c r="N46" s="7">
        <f t="shared" si="23"/>
        <v>3751.1902146048483</v>
      </c>
      <c r="O46" s="7">
        <f t="shared" si="23"/>
        <v>3148.643919510061</v>
      </c>
      <c r="P46" s="7">
        <f t="shared" si="23"/>
        <v>3628.228476821192</v>
      </c>
      <c r="Q46" s="7">
        <f t="shared" si="23"/>
        <v>3441.5749029549233</v>
      </c>
      <c r="R46" s="186"/>
      <c r="S46" s="115" t="s">
        <v>75</v>
      </c>
      <c r="T46" s="115">
        <f t="shared" si="19"/>
        <v>123.05199999999999</v>
      </c>
      <c r="U46" s="115">
        <f t="shared" si="20"/>
        <v>427.1719999999999</v>
      </c>
      <c r="V46" s="7">
        <f t="shared" si="21"/>
        <v>3471.475473783441</v>
      </c>
    </row>
    <row r="47" spans="1:22" ht="24.75" customHeight="1">
      <c r="A47" s="198"/>
      <c r="B47" s="2" t="s">
        <v>76</v>
      </c>
      <c r="C47" s="2">
        <f>C46+C45</f>
        <v>385.6</v>
      </c>
      <c r="D47" s="2">
        <f>D46+D45</f>
        <v>385.61</v>
      </c>
      <c r="E47" s="2">
        <f>E46+E45</f>
        <v>338.32</v>
      </c>
      <c r="F47" s="2">
        <f aca="true" t="shared" si="26" ref="F47:L47">F46+F45</f>
        <v>336.63</v>
      </c>
      <c r="G47" s="2">
        <f t="shared" si="26"/>
        <v>336.52</v>
      </c>
      <c r="H47" s="2">
        <f t="shared" si="26"/>
        <v>895.7</v>
      </c>
      <c r="I47" s="2">
        <f t="shared" si="26"/>
        <v>1060.65</v>
      </c>
      <c r="J47" s="2">
        <f t="shared" si="26"/>
        <v>783.21</v>
      </c>
      <c r="K47" s="2">
        <f t="shared" si="26"/>
        <v>915.8900000000001</v>
      </c>
      <c r="L47" s="2">
        <f t="shared" si="26"/>
        <v>926.4100000000001</v>
      </c>
      <c r="M47" s="7">
        <f t="shared" si="25"/>
        <v>2322.8734439834025</v>
      </c>
      <c r="N47" s="7">
        <f t="shared" si="23"/>
        <v>2750.57700785768</v>
      </c>
      <c r="O47" s="7">
        <f t="shared" si="23"/>
        <v>2314.9976353747934</v>
      </c>
      <c r="P47" s="7">
        <f t="shared" si="23"/>
        <v>2720.76166711226</v>
      </c>
      <c r="Q47" s="7">
        <f t="shared" si="23"/>
        <v>2752.912159752764</v>
      </c>
      <c r="R47" s="169"/>
      <c r="S47" s="115" t="s">
        <v>76</v>
      </c>
      <c r="T47" s="115">
        <f t="shared" si="19"/>
        <v>356.53599999999994</v>
      </c>
      <c r="U47" s="115">
        <f t="shared" si="20"/>
        <v>916.3720000000001</v>
      </c>
      <c r="V47" s="7">
        <f t="shared" si="21"/>
        <v>2570.208898961115</v>
      </c>
    </row>
    <row r="48" spans="1:22" ht="24.75" customHeight="1">
      <c r="A48" s="198" t="s">
        <v>174</v>
      </c>
      <c r="B48" s="2" t="s">
        <v>2</v>
      </c>
      <c r="C48" s="2">
        <v>30</v>
      </c>
      <c r="D48" s="2">
        <v>23</v>
      </c>
      <c r="E48" s="2">
        <v>16</v>
      </c>
      <c r="F48" s="2">
        <v>21</v>
      </c>
      <c r="G48" s="2">
        <v>13</v>
      </c>
      <c r="H48" s="2">
        <v>31</v>
      </c>
      <c r="I48" s="2">
        <v>26.1</v>
      </c>
      <c r="J48" s="2">
        <v>24</v>
      </c>
      <c r="K48" s="2">
        <v>32</v>
      </c>
      <c r="L48" s="6">
        <v>22</v>
      </c>
      <c r="M48" s="7">
        <f t="shared" si="25"/>
        <v>1033.3333333333335</v>
      </c>
      <c r="N48" s="7">
        <f aca="true" t="shared" si="27" ref="N48:Q50">I48/D48*1000</f>
        <v>1134.7826086956522</v>
      </c>
      <c r="O48" s="7">
        <f t="shared" si="27"/>
        <v>1500</v>
      </c>
      <c r="P48" s="7">
        <f t="shared" si="27"/>
        <v>1523.8095238095236</v>
      </c>
      <c r="Q48" s="7">
        <f t="shared" si="27"/>
        <v>1692.3076923076924</v>
      </c>
      <c r="R48" s="198" t="s">
        <v>174</v>
      </c>
      <c r="S48" s="2" t="s">
        <v>2</v>
      </c>
      <c r="T48" s="115">
        <f t="shared" si="19"/>
        <v>20.6</v>
      </c>
      <c r="U48" s="115">
        <f t="shared" si="20"/>
        <v>27.02</v>
      </c>
      <c r="V48" s="7">
        <f t="shared" si="21"/>
        <v>1311.6504854368932</v>
      </c>
    </row>
    <row r="49" spans="1:22" ht="24.75" customHeight="1">
      <c r="A49" s="198"/>
      <c r="B49" s="2" t="s">
        <v>75</v>
      </c>
      <c r="C49" s="2">
        <v>165.4</v>
      </c>
      <c r="D49" s="2">
        <v>148</v>
      </c>
      <c r="E49" s="2">
        <v>171</v>
      </c>
      <c r="F49" s="2">
        <v>188.7</v>
      </c>
      <c r="G49" s="2">
        <v>142</v>
      </c>
      <c r="H49" s="2">
        <v>320.4</v>
      </c>
      <c r="I49" s="2">
        <v>235.5</v>
      </c>
      <c r="J49" s="2">
        <v>310.6</v>
      </c>
      <c r="K49" s="2">
        <v>322.7</v>
      </c>
      <c r="L49" s="6">
        <v>274</v>
      </c>
      <c r="M49" s="7">
        <f t="shared" si="25"/>
        <v>1937.1221281741232</v>
      </c>
      <c r="N49" s="7">
        <f t="shared" si="27"/>
        <v>1591.2162162162163</v>
      </c>
      <c r="O49" s="7">
        <f t="shared" si="27"/>
        <v>1816.3742690058482</v>
      </c>
      <c r="P49" s="7">
        <f t="shared" si="27"/>
        <v>1710.1218865924748</v>
      </c>
      <c r="Q49" s="7">
        <f t="shared" si="27"/>
        <v>1929.5774647887324</v>
      </c>
      <c r="R49" s="198"/>
      <c r="S49" s="2" t="s">
        <v>75</v>
      </c>
      <c r="T49" s="115">
        <f t="shared" si="19"/>
        <v>163.01999999999998</v>
      </c>
      <c r="U49" s="115">
        <f t="shared" si="20"/>
        <v>292.64</v>
      </c>
      <c r="V49" s="7">
        <f t="shared" si="21"/>
        <v>1795.1171635382163</v>
      </c>
    </row>
    <row r="50" spans="1:22" ht="24.75" customHeight="1">
      <c r="A50" s="198"/>
      <c r="B50" s="2" t="s">
        <v>76</v>
      </c>
      <c r="C50" s="2">
        <f>C49+C48</f>
        <v>195.4</v>
      </c>
      <c r="D50" s="2">
        <f aca="true" t="shared" si="28" ref="D50:L50">D49+D48</f>
        <v>171</v>
      </c>
      <c r="E50" s="2">
        <f t="shared" si="28"/>
        <v>187</v>
      </c>
      <c r="F50" s="2">
        <f t="shared" si="28"/>
        <v>209.7</v>
      </c>
      <c r="G50" s="2">
        <f t="shared" si="28"/>
        <v>155</v>
      </c>
      <c r="H50" s="2">
        <f t="shared" si="28"/>
        <v>351.4</v>
      </c>
      <c r="I50" s="2">
        <f t="shared" si="28"/>
        <v>261.6</v>
      </c>
      <c r="J50" s="2">
        <f t="shared" si="28"/>
        <v>334.6</v>
      </c>
      <c r="K50" s="2">
        <f t="shared" si="28"/>
        <v>354.7</v>
      </c>
      <c r="L50" s="2">
        <f t="shared" si="28"/>
        <v>296</v>
      </c>
      <c r="M50" s="7">
        <f t="shared" si="25"/>
        <v>1798.3623336745136</v>
      </c>
      <c r="N50" s="7">
        <f t="shared" si="27"/>
        <v>1529.8245614035088</v>
      </c>
      <c r="O50" s="7">
        <f t="shared" si="27"/>
        <v>1789.3048128342248</v>
      </c>
      <c r="P50" s="7">
        <f t="shared" si="27"/>
        <v>1691.4639961850262</v>
      </c>
      <c r="Q50" s="7">
        <f t="shared" si="27"/>
        <v>1909.6774193548388</v>
      </c>
      <c r="R50" s="198"/>
      <c r="S50" s="2" t="s">
        <v>76</v>
      </c>
      <c r="T50" s="115">
        <f t="shared" si="19"/>
        <v>183.61999999999998</v>
      </c>
      <c r="U50" s="115">
        <f t="shared" si="20"/>
        <v>319.65999999999997</v>
      </c>
      <c r="V50" s="7">
        <f t="shared" si="21"/>
        <v>1740.877900010892</v>
      </c>
    </row>
    <row r="51" spans="1:22" ht="24.75" customHeight="1">
      <c r="A51" s="198" t="s">
        <v>21</v>
      </c>
      <c r="B51" s="2" t="s">
        <v>2</v>
      </c>
      <c r="C51" s="8">
        <v>0.3</v>
      </c>
      <c r="D51" s="8">
        <v>0.22</v>
      </c>
      <c r="E51" s="8">
        <v>0.23</v>
      </c>
      <c r="F51" s="8">
        <v>0.26</v>
      </c>
      <c r="G51" s="8">
        <v>0.25</v>
      </c>
      <c r="H51" s="8">
        <v>0.4</v>
      </c>
      <c r="I51" s="8">
        <v>0.24</v>
      </c>
      <c r="J51" s="8">
        <v>0.251</v>
      </c>
      <c r="K51" s="8">
        <v>0.28</v>
      </c>
      <c r="L51" s="131">
        <v>0.27</v>
      </c>
      <c r="M51" s="7">
        <f aca="true" t="shared" si="29" ref="M51:P58">H51/C51*1000</f>
        <v>1333.3333333333335</v>
      </c>
      <c r="N51" s="7">
        <f t="shared" si="29"/>
        <v>1090.9090909090908</v>
      </c>
      <c r="O51" s="7">
        <f t="shared" si="29"/>
        <v>1091.3043478260868</v>
      </c>
      <c r="P51" s="7">
        <f t="shared" si="29"/>
        <v>1076.9230769230771</v>
      </c>
      <c r="Q51" s="7">
        <f aca="true" t="shared" si="30" ref="Q51:Q65">L51/G51*1000</f>
        <v>1080</v>
      </c>
      <c r="R51" s="180" t="s">
        <v>21</v>
      </c>
      <c r="S51" s="115" t="s">
        <v>2</v>
      </c>
      <c r="T51" s="115">
        <f t="shared" si="19"/>
        <v>0.252</v>
      </c>
      <c r="U51" s="115">
        <f t="shared" si="20"/>
        <v>0.2882</v>
      </c>
      <c r="V51" s="7">
        <f t="shared" si="21"/>
        <v>1143.6507936507935</v>
      </c>
    </row>
    <row r="52" spans="1:22" ht="24.75" customHeight="1">
      <c r="A52" s="198"/>
      <c r="B52" s="2" t="s">
        <v>75</v>
      </c>
      <c r="C52" s="8">
        <v>0.3</v>
      </c>
      <c r="D52" s="8">
        <v>0.37</v>
      </c>
      <c r="E52" s="8">
        <v>0.365</v>
      </c>
      <c r="F52" s="8">
        <v>0.35</v>
      </c>
      <c r="G52" s="8">
        <v>0.25</v>
      </c>
      <c r="H52" s="8">
        <v>0.3</v>
      </c>
      <c r="I52" s="8">
        <v>0.48</v>
      </c>
      <c r="J52" s="8">
        <v>0.48</v>
      </c>
      <c r="K52" s="8">
        <v>0.44</v>
      </c>
      <c r="L52" s="131">
        <v>0.32</v>
      </c>
      <c r="M52" s="7">
        <f t="shared" si="29"/>
        <v>1000</v>
      </c>
      <c r="N52" s="7">
        <f t="shared" si="29"/>
        <v>1297.2972972972973</v>
      </c>
      <c r="O52" s="7">
        <f t="shared" si="29"/>
        <v>1315.0684931506848</v>
      </c>
      <c r="P52" s="7">
        <f t="shared" si="29"/>
        <v>1257.1428571428573</v>
      </c>
      <c r="Q52" s="7">
        <f t="shared" si="30"/>
        <v>1280</v>
      </c>
      <c r="R52" s="186"/>
      <c r="S52" s="115" t="s">
        <v>75</v>
      </c>
      <c r="T52" s="115">
        <f t="shared" si="19"/>
        <v>0.32699999999999996</v>
      </c>
      <c r="U52" s="115">
        <f t="shared" si="20"/>
        <v>0.404</v>
      </c>
      <c r="V52" s="7">
        <f t="shared" si="21"/>
        <v>1235.474006116208</v>
      </c>
    </row>
    <row r="53" spans="1:22" ht="24.75" customHeight="1">
      <c r="A53" s="198"/>
      <c r="B53" s="2" t="s">
        <v>76</v>
      </c>
      <c r="C53" s="2">
        <f>C52+C51</f>
        <v>0.6</v>
      </c>
      <c r="D53" s="2">
        <f>D52+D51</f>
        <v>0.59</v>
      </c>
      <c r="E53" s="2">
        <f>E52+E51</f>
        <v>0.595</v>
      </c>
      <c r="F53" s="2">
        <f>F52+F51</f>
        <v>0.61</v>
      </c>
      <c r="G53" s="2">
        <f aca="true" t="shared" si="31" ref="G53:L53">G52+G51</f>
        <v>0.5</v>
      </c>
      <c r="H53" s="2">
        <f t="shared" si="31"/>
        <v>0.7</v>
      </c>
      <c r="I53" s="2">
        <f t="shared" si="31"/>
        <v>0.72</v>
      </c>
      <c r="J53" s="2">
        <f t="shared" si="31"/>
        <v>0.731</v>
      </c>
      <c r="K53" s="2">
        <f t="shared" si="31"/>
        <v>0.72</v>
      </c>
      <c r="L53" s="2">
        <f t="shared" si="31"/>
        <v>0.5900000000000001</v>
      </c>
      <c r="M53" s="7">
        <f t="shared" si="29"/>
        <v>1166.6666666666667</v>
      </c>
      <c r="N53" s="7">
        <f t="shared" si="29"/>
        <v>1220.3389830508474</v>
      </c>
      <c r="O53" s="7">
        <f t="shared" si="29"/>
        <v>1228.5714285714287</v>
      </c>
      <c r="P53" s="7">
        <f t="shared" si="29"/>
        <v>1180.327868852459</v>
      </c>
      <c r="Q53" s="7">
        <f t="shared" si="30"/>
        <v>1180.0000000000002</v>
      </c>
      <c r="R53" s="169"/>
      <c r="S53" s="115" t="s">
        <v>76</v>
      </c>
      <c r="T53" s="115">
        <f t="shared" si="19"/>
        <v>0.579</v>
      </c>
      <c r="U53" s="115">
        <f t="shared" si="20"/>
        <v>0.6921999999999999</v>
      </c>
      <c r="V53" s="7">
        <f t="shared" si="21"/>
        <v>1195.5094991364422</v>
      </c>
    </row>
    <row r="54" spans="1:22" ht="24.75" customHeight="1">
      <c r="A54" s="2" t="s">
        <v>23</v>
      </c>
      <c r="B54" s="2" t="s">
        <v>2</v>
      </c>
      <c r="C54" s="8">
        <v>85</v>
      </c>
      <c r="D54" s="8">
        <v>92</v>
      </c>
      <c r="E54" s="8">
        <v>94</v>
      </c>
      <c r="F54" s="8">
        <v>96</v>
      </c>
      <c r="G54" s="8">
        <v>98</v>
      </c>
      <c r="H54" s="8">
        <v>84</v>
      </c>
      <c r="I54" s="8">
        <v>92</v>
      </c>
      <c r="J54" s="8">
        <v>94</v>
      </c>
      <c r="K54" s="8">
        <v>86</v>
      </c>
      <c r="L54" s="131">
        <v>84</v>
      </c>
      <c r="M54" s="7">
        <f t="shared" si="29"/>
        <v>988.2352941176471</v>
      </c>
      <c r="N54" s="7">
        <f t="shared" si="29"/>
        <v>1000</v>
      </c>
      <c r="O54" s="7">
        <f t="shared" si="29"/>
        <v>1000</v>
      </c>
      <c r="P54" s="7">
        <f t="shared" si="29"/>
        <v>895.8333333333334</v>
      </c>
      <c r="Q54" s="7">
        <f t="shared" si="30"/>
        <v>857.1428571428571</v>
      </c>
      <c r="R54" s="179" t="s">
        <v>23</v>
      </c>
      <c r="S54" s="115" t="s">
        <v>2</v>
      </c>
      <c r="T54" s="115">
        <f t="shared" si="19"/>
        <v>93</v>
      </c>
      <c r="U54" s="115">
        <f t="shared" si="20"/>
        <v>88</v>
      </c>
      <c r="V54" s="7">
        <f t="shared" si="21"/>
        <v>946.236559139785</v>
      </c>
    </row>
    <row r="55" spans="1:22" ht="24.75" customHeight="1">
      <c r="A55" s="2" t="s">
        <v>99</v>
      </c>
      <c r="B55" s="2" t="s">
        <v>2</v>
      </c>
      <c r="C55" s="8">
        <v>1.1</v>
      </c>
      <c r="D55" s="8">
        <v>1</v>
      </c>
      <c r="E55" s="8">
        <v>1.04</v>
      </c>
      <c r="F55" s="8">
        <v>1.02</v>
      </c>
      <c r="G55" s="8">
        <v>0.97</v>
      </c>
      <c r="H55" s="8">
        <v>1.2</v>
      </c>
      <c r="I55" s="8">
        <v>1</v>
      </c>
      <c r="J55" s="8">
        <v>1.21</v>
      </c>
      <c r="K55" s="8">
        <v>1.2</v>
      </c>
      <c r="L55" s="131">
        <v>1.07</v>
      </c>
      <c r="M55" s="7">
        <f t="shared" si="29"/>
        <v>1090.9090909090908</v>
      </c>
      <c r="N55" s="7">
        <f t="shared" si="29"/>
        <v>1000</v>
      </c>
      <c r="O55" s="7">
        <f t="shared" si="29"/>
        <v>1163.4615384615383</v>
      </c>
      <c r="P55" s="7">
        <f t="shared" si="29"/>
        <v>1176.4705882352941</v>
      </c>
      <c r="Q55" s="7">
        <f t="shared" si="30"/>
        <v>1103.0927835051548</v>
      </c>
      <c r="R55" s="179" t="s">
        <v>99</v>
      </c>
      <c r="S55" s="115" t="s">
        <v>2</v>
      </c>
      <c r="T55" s="115">
        <f t="shared" si="19"/>
        <v>1.026</v>
      </c>
      <c r="U55" s="115">
        <f t="shared" si="20"/>
        <v>1.1360000000000001</v>
      </c>
      <c r="V55" s="7">
        <f t="shared" si="21"/>
        <v>1107.2124756335284</v>
      </c>
    </row>
    <row r="56" spans="1:22" ht="24.75" customHeight="1">
      <c r="A56" s="198" t="s">
        <v>24</v>
      </c>
      <c r="B56" s="2" t="s">
        <v>2</v>
      </c>
      <c r="C56" s="8">
        <v>2.2</v>
      </c>
      <c r="D56" s="8">
        <v>1.47</v>
      </c>
      <c r="E56" s="8">
        <v>2.5</v>
      </c>
      <c r="F56" s="8">
        <v>3.806</v>
      </c>
      <c r="G56" s="8">
        <v>2.01</v>
      </c>
      <c r="H56" s="8">
        <v>1.886</v>
      </c>
      <c r="I56" s="8">
        <v>1.27</v>
      </c>
      <c r="J56" s="8">
        <v>2.5</v>
      </c>
      <c r="K56" s="8">
        <v>3.492</v>
      </c>
      <c r="L56" s="131">
        <v>1.86</v>
      </c>
      <c r="M56" s="7">
        <f t="shared" si="29"/>
        <v>857.2727272727271</v>
      </c>
      <c r="N56" s="7">
        <f t="shared" si="29"/>
        <v>863.9455782312926</v>
      </c>
      <c r="O56" s="7">
        <f t="shared" si="29"/>
        <v>1000</v>
      </c>
      <c r="P56" s="7">
        <f t="shared" si="29"/>
        <v>917.4986862848134</v>
      </c>
      <c r="Q56" s="7">
        <f t="shared" si="30"/>
        <v>925.3731343283583</v>
      </c>
      <c r="R56" s="180" t="s">
        <v>24</v>
      </c>
      <c r="S56" s="115" t="s">
        <v>2</v>
      </c>
      <c r="T56" s="115">
        <f t="shared" si="19"/>
        <v>2.3971999999999998</v>
      </c>
      <c r="U56" s="115">
        <f t="shared" si="20"/>
        <v>2.2016</v>
      </c>
      <c r="V56" s="7">
        <f t="shared" si="21"/>
        <v>918.404805606541</v>
      </c>
    </row>
    <row r="57" spans="1:22" ht="24.75" customHeight="1">
      <c r="A57" s="198"/>
      <c r="B57" s="2" t="s">
        <v>75</v>
      </c>
      <c r="C57" s="8">
        <v>59.919</v>
      </c>
      <c r="D57" s="8">
        <v>52.97</v>
      </c>
      <c r="E57" s="8">
        <v>65</v>
      </c>
      <c r="F57" s="8">
        <v>75</v>
      </c>
      <c r="G57" s="8">
        <v>75.37</v>
      </c>
      <c r="H57" s="8">
        <v>101.285</v>
      </c>
      <c r="I57" s="8">
        <v>104.304</v>
      </c>
      <c r="J57" s="8">
        <v>168</v>
      </c>
      <c r="K57" s="8">
        <v>197</v>
      </c>
      <c r="L57" s="131">
        <v>178</v>
      </c>
      <c r="M57" s="7">
        <f t="shared" si="29"/>
        <v>1690.365326524141</v>
      </c>
      <c r="N57" s="7">
        <f t="shared" si="29"/>
        <v>1969.114593165943</v>
      </c>
      <c r="O57" s="7">
        <f t="shared" si="29"/>
        <v>2584.6153846153848</v>
      </c>
      <c r="P57" s="7">
        <f t="shared" si="29"/>
        <v>2626.6666666666665</v>
      </c>
      <c r="Q57" s="7">
        <f t="shared" si="30"/>
        <v>2361.6823669895184</v>
      </c>
      <c r="R57" s="186"/>
      <c r="S57" s="115" t="s">
        <v>75</v>
      </c>
      <c r="T57" s="115">
        <f t="shared" si="19"/>
        <v>65.65180000000001</v>
      </c>
      <c r="U57" s="115">
        <f t="shared" si="20"/>
        <v>149.71779999999998</v>
      </c>
      <c r="V57" s="7">
        <f t="shared" si="21"/>
        <v>2280.4827895046283</v>
      </c>
    </row>
    <row r="58" spans="1:22" s="10" customFormat="1" ht="24.75" customHeight="1">
      <c r="A58" s="198"/>
      <c r="B58" s="2" t="s">
        <v>76</v>
      </c>
      <c r="C58" s="2">
        <f>C57+C56</f>
        <v>62.119</v>
      </c>
      <c r="D58" s="2">
        <f>D57+D56</f>
        <v>54.44</v>
      </c>
      <c r="E58" s="2">
        <f>E57+E56</f>
        <v>67.5</v>
      </c>
      <c r="F58" s="2">
        <f aca="true" t="shared" si="32" ref="F58:L58">F57+F56</f>
        <v>78.806</v>
      </c>
      <c r="G58" s="2">
        <f t="shared" si="32"/>
        <v>77.38000000000001</v>
      </c>
      <c r="H58" s="2">
        <f t="shared" si="32"/>
        <v>103.17099999999999</v>
      </c>
      <c r="I58" s="2">
        <f t="shared" si="32"/>
        <v>105.574</v>
      </c>
      <c r="J58" s="2">
        <f t="shared" si="32"/>
        <v>170.5</v>
      </c>
      <c r="K58" s="2">
        <f t="shared" si="32"/>
        <v>200.492</v>
      </c>
      <c r="L58" s="2">
        <f t="shared" si="32"/>
        <v>179.86</v>
      </c>
      <c r="M58" s="7">
        <f t="shared" si="29"/>
        <v>1660.8606062557349</v>
      </c>
      <c r="N58" s="7">
        <f t="shared" si="29"/>
        <v>1939.2725936811169</v>
      </c>
      <c r="O58" s="7">
        <f t="shared" si="29"/>
        <v>2525.925925925926</v>
      </c>
      <c r="P58" s="7">
        <f t="shared" si="29"/>
        <v>2544.1210060147705</v>
      </c>
      <c r="Q58" s="7">
        <f t="shared" si="30"/>
        <v>2324.3732230550527</v>
      </c>
      <c r="R58" s="169"/>
      <c r="S58" s="115" t="s">
        <v>76</v>
      </c>
      <c r="T58" s="115">
        <f t="shared" si="19"/>
        <v>68.049</v>
      </c>
      <c r="U58" s="115">
        <f t="shared" si="20"/>
        <v>151.9194</v>
      </c>
      <c r="V58" s="7">
        <f t="shared" si="21"/>
        <v>2232.5001102146975</v>
      </c>
    </row>
    <row r="59" spans="1:22" s="10" customFormat="1" ht="24.75" customHeight="1" hidden="1">
      <c r="A59" s="2" t="s">
        <v>57</v>
      </c>
      <c r="B59" s="2" t="s">
        <v>2</v>
      </c>
      <c r="C59" s="2"/>
      <c r="D59" s="2">
        <v>0.02</v>
      </c>
      <c r="E59" s="2"/>
      <c r="F59" s="2"/>
      <c r="G59" s="2"/>
      <c r="H59" s="2"/>
      <c r="I59" s="2">
        <v>0.02</v>
      </c>
      <c r="J59" s="2"/>
      <c r="K59" s="2"/>
      <c r="L59" s="6"/>
      <c r="M59" s="7"/>
      <c r="N59" s="7">
        <f aca="true" t="shared" si="33" ref="N59:P65">I59/D59*1000</f>
        <v>1000</v>
      </c>
      <c r="O59" s="7" t="e">
        <f t="shared" si="33"/>
        <v>#DIV/0!</v>
      </c>
      <c r="P59" s="7" t="e">
        <f t="shared" si="33"/>
        <v>#DIV/0!</v>
      </c>
      <c r="Q59" s="7" t="e">
        <f t="shared" si="30"/>
        <v>#DIV/0!</v>
      </c>
      <c r="R59" s="115" t="s">
        <v>57</v>
      </c>
      <c r="S59" s="115" t="s">
        <v>2</v>
      </c>
      <c r="T59" s="115">
        <f t="shared" si="19"/>
        <v>0.02</v>
      </c>
      <c r="U59" s="115">
        <f t="shared" si="20"/>
        <v>0.02</v>
      </c>
      <c r="V59" s="7">
        <f t="shared" si="21"/>
        <v>1000</v>
      </c>
    </row>
    <row r="60" spans="1:22" s="10" customFormat="1" ht="24.75" customHeight="1">
      <c r="A60" s="201" t="s">
        <v>77</v>
      </c>
      <c r="B60" s="2" t="s">
        <v>2</v>
      </c>
      <c r="C60" s="8">
        <v>0.416</v>
      </c>
      <c r="D60" s="8">
        <v>0.298</v>
      </c>
      <c r="E60" s="8">
        <v>0.329</v>
      </c>
      <c r="F60" s="8">
        <v>0.35</v>
      </c>
      <c r="G60" s="8">
        <v>0.33</v>
      </c>
      <c r="H60" s="8">
        <v>0.816</v>
      </c>
      <c r="I60" s="8">
        <v>0.419</v>
      </c>
      <c r="J60" s="8">
        <v>0.695</v>
      </c>
      <c r="K60" s="8">
        <v>0.87</v>
      </c>
      <c r="L60" s="131">
        <v>0.99</v>
      </c>
      <c r="M60" s="7">
        <f>H60/C60*1000</f>
        <v>1961.5384615384614</v>
      </c>
      <c r="N60" s="7">
        <f t="shared" si="33"/>
        <v>1406.0402684563758</v>
      </c>
      <c r="O60" s="7">
        <f t="shared" si="33"/>
        <v>2112.462006079027</v>
      </c>
      <c r="P60" s="7">
        <f t="shared" si="33"/>
        <v>2485.714285714286</v>
      </c>
      <c r="Q60" s="7">
        <f t="shared" si="30"/>
        <v>3000</v>
      </c>
      <c r="R60" s="180" t="s">
        <v>77</v>
      </c>
      <c r="S60" s="115" t="s">
        <v>2</v>
      </c>
      <c r="T60" s="115">
        <f t="shared" si="19"/>
        <v>0.34459999999999996</v>
      </c>
      <c r="U60" s="115">
        <f t="shared" si="20"/>
        <v>0.758</v>
      </c>
      <c r="V60" s="7">
        <f t="shared" si="21"/>
        <v>2199.651770168311</v>
      </c>
    </row>
    <row r="61" spans="1:22" s="10" customFormat="1" ht="24.75" customHeight="1">
      <c r="A61" s="202"/>
      <c r="B61" s="2" t="s">
        <v>75</v>
      </c>
      <c r="C61" s="8"/>
      <c r="D61" s="8">
        <v>0.037</v>
      </c>
      <c r="E61" s="8">
        <v>0.037</v>
      </c>
      <c r="F61" s="8"/>
      <c r="G61" s="8">
        <v>0.03</v>
      </c>
      <c r="H61" s="8"/>
      <c r="I61" s="8">
        <v>0.038</v>
      </c>
      <c r="J61" s="8">
        <v>0.092</v>
      </c>
      <c r="K61" s="8"/>
      <c r="L61" s="131">
        <v>0.04</v>
      </c>
      <c r="M61" s="7"/>
      <c r="N61" s="7">
        <f t="shared" si="33"/>
        <v>1027.0270270270269</v>
      </c>
      <c r="O61" s="7">
        <f t="shared" si="33"/>
        <v>2486.4864864864862</v>
      </c>
      <c r="P61" s="7" t="e">
        <f t="shared" si="33"/>
        <v>#DIV/0!</v>
      </c>
      <c r="Q61" s="7">
        <f t="shared" si="30"/>
        <v>1333.3333333333335</v>
      </c>
      <c r="R61" s="186"/>
      <c r="S61" s="115" t="s">
        <v>75</v>
      </c>
      <c r="T61" s="115">
        <f t="shared" si="19"/>
        <v>0.034666666666666665</v>
      </c>
      <c r="U61" s="115">
        <f t="shared" si="20"/>
        <v>0.05666666666666667</v>
      </c>
      <c r="V61" s="7">
        <f t="shared" si="21"/>
        <v>1634.6153846153848</v>
      </c>
    </row>
    <row r="62" spans="1:22" s="10" customFormat="1" ht="24.75" customHeight="1">
      <c r="A62" s="203"/>
      <c r="B62" s="2" t="s">
        <v>76</v>
      </c>
      <c r="C62" s="2">
        <f>C61+C60</f>
        <v>0.416</v>
      </c>
      <c r="D62" s="2">
        <f>D61+D60</f>
        <v>0.33499999999999996</v>
      </c>
      <c r="E62" s="2">
        <f>E61+E60</f>
        <v>0.366</v>
      </c>
      <c r="F62" s="2">
        <f aca="true" t="shared" si="34" ref="F62:L62">F61+F60</f>
        <v>0.35</v>
      </c>
      <c r="G62" s="2">
        <f t="shared" si="34"/>
        <v>0.36</v>
      </c>
      <c r="H62" s="2">
        <f t="shared" si="34"/>
        <v>0.816</v>
      </c>
      <c r="I62" s="2">
        <f t="shared" si="34"/>
        <v>0.45699999999999996</v>
      </c>
      <c r="J62" s="2">
        <f t="shared" si="34"/>
        <v>0.7869999999999999</v>
      </c>
      <c r="K62" s="2">
        <f t="shared" si="34"/>
        <v>0.87</v>
      </c>
      <c r="L62" s="2">
        <f t="shared" si="34"/>
        <v>1.03</v>
      </c>
      <c r="M62" s="7"/>
      <c r="N62" s="7">
        <f t="shared" si="33"/>
        <v>1364.1791044776119</v>
      </c>
      <c r="O62" s="7">
        <f t="shared" si="33"/>
        <v>2150.2732240437153</v>
      </c>
      <c r="P62" s="7">
        <f t="shared" si="33"/>
        <v>2485.714285714286</v>
      </c>
      <c r="Q62" s="7">
        <f t="shared" si="30"/>
        <v>2861.1111111111113</v>
      </c>
      <c r="R62" s="169"/>
      <c r="S62" s="115" t="s">
        <v>76</v>
      </c>
      <c r="T62" s="115">
        <f t="shared" si="19"/>
        <v>0.3654</v>
      </c>
      <c r="U62" s="115">
        <f t="shared" si="20"/>
        <v>0.792</v>
      </c>
      <c r="V62" s="7">
        <f t="shared" si="21"/>
        <v>2167.487684729064</v>
      </c>
    </row>
    <row r="63" spans="1:22" s="10" customFormat="1" ht="24.75" customHeight="1">
      <c r="A63" s="200" t="s">
        <v>25</v>
      </c>
      <c r="B63" s="2" t="s">
        <v>2</v>
      </c>
      <c r="C63" s="2">
        <f>C60+C56+C55+C54+C51+C48+C45+C42+C41+C38+C36+C35+C32+C31+C28+C25+C24+C23+C22+C21+C18+C15+C14+C13+C10+C7</f>
        <v>4977.4259999999995</v>
      </c>
      <c r="D63" s="2">
        <f aca="true" t="shared" si="35" ref="D63:L63">D60+D56+D55+D54+D51+D48+D45+D42+D41+D38+D36+D35+D32+D31+D28+D25+D24+D23+D22+D21+D18+D15+D14+D13+D10+D7</f>
        <v>4316.048387096775</v>
      </c>
      <c r="E63" s="2">
        <f t="shared" si="35"/>
        <v>3931.3690000000006</v>
      </c>
      <c r="F63" s="2">
        <f t="shared" si="35"/>
        <v>4645.366</v>
      </c>
      <c r="G63" s="2">
        <f t="shared" si="35"/>
        <v>4013.4500000000007</v>
      </c>
      <c r="H63" s="2">
        <f t="shared" si="35"/>
        <v>6643.766999999999</v>
      </c>
      <c r="I63" s="2">
        <f t="shared" si="35"/>
        <v>5126.8949999999995</v>
      </c>
      <c r="J63" s="2">
        <f t="shared" si="35"/>
        <v>3187.35</v>
      </c>
      <c r="K63" s="2">
        <f t="shared" si="35"/>
        <v>8057.96</v>
      </c>
      <c r="L63" s="2">
        <f t="shared" si="35"/>
        <v>5930.48</v>
      </c>
      <c r="M63" s="7">
        <f>H63/C63*1000</f>
        <v>1334.7796632235213</v>
      </c>
      <c r="N63" s="7">
        <f t="shared" si="33"/>
        <v>1187.8678226424258</v>
      </c>
      <c r="O63" s="7">
        <f t="shared" si="33"/>
        <v>810.7481134434339</v>
      </c>
      <c r="P63" s="7">
        <f t="shared" si="33"/>
        <v>1734.6232783380256</v>
      </c>
      <c r="Q63" s="7">
        <f t="shared" si="30"/>
        <v>1477.651397176992</v>
      </c>
      <c r="R63" s="176" t="s">
        <v>25</v>
      </c>
      <c r="S63" s="127" t="s">
        <v>2</v>
      </c>
      <c r="T63" s="115">
        <f t="shared" si="19"/>
        <v>4376.7318774193545</v>
      </c>
      <c r="U63" s="115">
        <f t="shared" si="20"/>
        <v>5789.2904</v>
      </c>
      <c r="V63" s="7">
        <f t="shared" si="21"/>
        <v>1322.742759241978</v>
      </c>
    </row>
    <row r="64" spans="1:22" s="10" customFormat="1" ht="24.75" customHeight="1">
      <c r="A64" s="198"/>
      <c r="B64" s="2" t="s">
        <v>75</v>
      </c>
      <c r="C64" s="2">
        <f>C61+C57+C52+C49+C46+C43+C39+C33+C29+C26+C19+C16+C8</f>
        <v>878.719</v>
      </c>
      <c r="D64" s="2">
        <f aca="true" t="shared" si="36" ref="D64:L64">D61+D57+D52+D49+D46+D43+D39+D33+D29+D26+D19+D16+D8</f>
        <v>947.667</v>
      </c>
      <c r="E64" s="2">
        <f t="shared" si="36"/>
        <v>789.6610000000001</v>
      </c>
      <c r="F64" s="2">
        <f t="shared" si="36"/>
        <v>859.54</v>
      </c>
      <c r="G64" s="2">
        <f t="shared" si="36"/>
        <v>755.1999999999999</v>
      </c>
      <c r="H64" s="2">
        <f t="shared" si="36"/>
        <v>1622.0149999999999</v>
      </c>
      <c r="I64" s="2">
        <f t="shared" si="36"/>
        <v>1836.8020000000001</v>
      </c>
      <c r="J64" s="2">
        <f t="shared" si="36"/>
        <v>1506.525</v>
      </c>
      <c r="K64" s="2">
        <f t="shared" si="36"/>
        <v>1655.94</v>
      </c>
      <c r="L64" s="2">
        <f t="shared" si="36"/>
        <v>1471.23</v>
      </c>
      <c r="M64" s="7">
        <f>H64/C64*1000</f>
        <v>1845.885886159284</v>
      </c>
      <c r="N64" s="7">
        <f t="shared" si="33"/>
        <v>1938.2356882744677</v>
      </c>
      <c r="O64" s="7">
        <f t="shared" si="33"/>
        <v>1907.8123397255279</v>
      </c>
      <c r="P64" s="7">
        <f t="shared" si="33"/>
        <v>1926.5421039160483</v>
      </c>
      <c r="Q64" s="7">
        <f t="shared" si="30"/>
        <v>1948.1329449152545</v>
      </c>
      <c r="R64" s="175"/>
      <c r="S64" s="115" t="s">
        <v>75</v>
      </c>
      <c r="T64" s="115">
        <f t="shared" si="19"/>
        <v>846.1574</v>
      </c>
      <c r="U64" s="115">
        <f t="shared" si="20"/>
        <v>1618.5024</v>
      </c>
      <c r="V64" s="7">
        <f t="shared" si="21"/>
        <v>1912.7675300127376</v>
      </c>
    </row>
    <row r="65" spans="1:22" s="10" customFormat="1" ht="24.75" customHeight="1">
      <c r="A65" s="198"/>
      <c r="B65" s="2" t="s">
        <v>76</v>
      </c>
      <c r="C65" s="2">
        <f aca="true" t="shared" si="37" ref="C65:L65">C64+C63</f>
        <v>5856.1449999999995</v>
      </c>
      <c r="D65" s="2">
        <f t="shared" si="37"/>
        <v>5263.715387096775</v>
      </c>
      <c r="E65" s="2">
        <f t="shared" si="37"/>
        <v>4721.030000000001</v>
      </c>
      <c r="F65" s="2">
        <f t="shared" si="37"/>
        <v>5504.906</v>
      </c>
      <c r="G65" s="2">
        <f t="shared" si="37"/>
        <v>4768.650000000001</v>
      </c>
      <c r="H65" s="2">
        <f t="shared" si="37"/>
        <v>8265.782</v>
      </c>
      <c r="I65" s="2">
        <f t="shared" si="37"/>
        <v>6963.697</v>
      </c>
      <c r="J65" s="2">
        <f t="shared" si="37"/>
        <v>4693.875</v>
      </c>
      <c r="K65" s="2">
        <f t="shared" si="37"/>
        <v>9713.9</v>
      </c>
      <c r="L65" s="2">
        <f t="shared" si="37"/>
        <v>7401.709999999999</v>
      </c>
      <c r="M65" s="7">
        <f>H65/C65*1000</f>
        <v>1411.4715397245116</v>
      </c>
      <c r="N65" s="7">
        <f t="shared" si="33"/>
        <v>1322.9622971391043</v>
      </c>
      <c r="O65" s="7">
        <f t="shared" si="33"/>
        <v>994.2480772204369</v>
      </c>
      <c r="P65" s="7">
        <f t="shared" si="33"/>
        <v>1764.5896224204373</v>
      </c>
      <c r="Q65" s="7">
        <f t="shared" si="30"/>
        <v>1552.1604647017496</v>
      </c>
      <c r="R65" s="170"/>
      <c r="S65" s="115" t="s">
        <v>76</v>
      </c>
      <c r="T65" s="115">
        <f>AVERAGE(C65:G65)</f>
        <v>5222.8892774193555</v>
      </c>
      <c r="U65" s="115">
        <f t="shared" si="20"/>
        <v>7407.7928</v>
      </c>
      <c r="V65" s="7">
        <f t="shared" si="21"/>
        <v>1418.332345666767</v>
      </c>
    </row>
    <row r="66" spans="2:22" s="10" customFormat="1" ht="18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22"/>
      <c r="O66" s="22"/>
      <c r="Q66" s="20" t="s">
        <v>102</v>
      </c>
      <c r="T66" s="128">
        <v>36</v>
      </c>
      <c r="V66" s="129"/>
    </row>
    <row r="67" spans="1:13" s="10" customFormat="1" ht="16.5">
      <c r="A67" s="93"/>
      <c r="B67" s="9"/>
      <c r="C67" s="45"/>
      <c r="D67" s="45"/>
      <c r="E67" s="45"/>
      <c r="F67" s="45"/>
      <c r="G67" s="45"/>
      <c r="H67" s="9"/>
      <c r="I67" s="9"/>
      <c r="J67" s="9"/>
      <c r="K67" s="9"/>
      <c r="L67" s="9"/>
      <c r="M67" s="9"/>
    </row>
    <row r="68" spans="3:21" ht="16.5">
      <c r="C68" s="45"/>
      <c r="R68" s="10"/>
      <c r="S68" s="10"/>
      <c r="T68" s="10"/>
      <c r="U68" s="10"/>
    </row>
    <row r="69" spans="18:21" ht="16.5">
      <c r="R69" s="10"/>
      <c r="S69" s="10"/>
      <c r="T69" s="10"/>
      <c r="U69" s="10"/>
    </row>
  </sheetData>
  <sheetProtection/>
  <mergeCells count="29">
    <mergeCell ref="A51:A53"/>
    <mergeCell ref="A56:A58"/>
    <mergeCell ref="A28:A30"/>
    <mergeCell ref="R15:R17"/>
    <mergeCell ref="R18:R20"/>
    <mergeCell ref="A7:A9"/>
    <mergeCell ref="A48:A50"/>
    <mergeCell ref="R7:R9"/>
    <mergeCell ref="A18:A20"/>
    <mergeCell ref="A63:A65"/>
    <mergeCell ref="A42:A44"/>
    <mergeCell ref="A32:A34"/>
    <mergeCell ref="A38:A40"/>
    <mergeCell ref="A60:A62"/>
    <mergeCell ref="R1:V1"/>
    <mergeCell ref="R2:V2"/>
    <mergeCell ref="R4:R5"/>
    <mergeCell ref="S4:S5"/>
    <mergeCell ref="A4:N4"/>
    <mergeCell ref="A5:A6"/>
    <mergeCell ref="R48:R50"/>
    <mergeCell ref="C5:G5"/>
    <mergeCell ref="H5:L5"/>
    <mergeCell ref="M5:Q5"/>
    <mergeCell ref="B5:B6"/>
    <mergeCell ref="A25:A27"/>
    <mergeCell ref="R25:R27"/>
    <mergeCell ref="A45:A47"/>
    <mergeCell ref="A15:A17"/>
  </mergeCells>
  <printOptions horizontalCentered="1" verticalCentered="1"/>
  <pageMargins left="0.2362204724409449" right="0.2362204724409449" top="0.7480314960629921" bottom="0" header="0.5118110236220472" footer="0.5118110236220472"/>
  <pageSetup horizontalDpi="600" verticalDpi="600" orientation="portrait" paperSize="9" r:id="rId1"/>
  <rowBreaks count="1" manualBreakCount="1">
    <brk id="37" min="1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80" zoomScaleNormal="60" zoomScaleSheetLayoutView="80" zoomScalePageLayoutView="0" workbookViewId="0" topLeftCell="A1">
      <pane xSplit="1" ySplit="6" topLeftCell="I19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26" sqref="R26"/>
    </sheetView>
  </sheetViews>
  <sheetFormatPr defaultColWidth="9.140625" defaultRowHeight="12.75"/>
  <cols>
    <col min="1" max="1" width="19.7109375" style="3" customWidth="1"/>
    <col min="2" max="3" width="9.7109375" style="3" customWidth="1"/>
    <col min="4" max="5" width="10.57421875" style="3" customWidth="1"/>
    <col min="6" max="6" width="11.421875" style="3" customWidth="1"/>
    <col min="7" max="8" width="9.8515625" style="3" customWidth="1"/>
    <col min="9" max="10" width="10.57421875" style="3" customWidth="1"/>
    <col min="11" max="11" width="12.421875" style="3" customWidth="1"/>
    <col min="12" max="13" width="10.00390625" style="1" customWidth="1"/>
    <col min="14" max="14" width="12.00390625" style="1" customWidth="1"/>
    <col min="15" max="15" width="10.57421875" style="1" bestFit="1" customWidth="1"/>
    <col min="16" max="16" width="11.57421875" style="1" customWidth="1"/>
    <col min="17" max="17" width="27.57421875" style="1" customWidth="1"/>
    <col min="18" max="18" width="13.8515625" style="1" customWidth="1"/>
    <col min="19" max="19" width="15.57421875" style="1" customWidth="1"/>
    <col min="20" max="20" width="13.7109375" style="1" bestFit="1" customWidth="1"/>
    <col min="21" max="16384" width="9.140625" style="1" customWidth="1"/>
  </cols>
  <sheetData>
    <row r="1" spans="17:20" ht="15.75">
      <c r="Q1" s="205" t="s">
        <v>149</v>
      </c>
      <c r="R1" s="205"/>
      <c r="S1" s="205"/>
      <c r="T1" s="205"/>
    </row>
    <row r="2" spans="17:20" ht="15" customHeight="1">
      <c r="Q2" s="205" t="s">
        <v>182</v>
      </c>
      <c r="R2" s="205"/>
      <c r="S2" s="205"/>
      <c r="T2" s="205"/>
    </row>
    <row r="3" spans="1:13" ht="45.75" customHeight="1">
      <c r="A3" s="213" t="s">
        <v>89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Q4" s="211" t="s">
        <v>148</v>
      </c>
      <c r="R4" s="104" t="s">
        <v>135</v>
      </c>
      <c r="S4" s="104" t="s">
        <v>136</v>
      </c>
      <c r="T4" s="104" t="s">
        <v>137</v>
      </c>
    </row>
    <row r="5" spans="1:20" ht="30" customHeight="1">
      <c r="A5" s="214" t="s">
        <v>82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12"/>
      <c r="R5" s="105" t="s">
        <v>138</v>
      </c>
      <c r="S5" s="112" t="s">
        <v>139</v>
      </c>
      <c r="T5" s="113" t="s">
        <v>140</v>
      </c>
    </row>
    <row r="6" spans="1:20" ht="39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30">
        <v>1</v>
      </c>
      <c r="R6" s="114">
        <v>2</v>
      </c>
      <c r="S6" s="114">
        <v>3</v>
      </c>
      <c r="T6" s="114">
        <v>4</v>
      </c>
    </row>
    <row r="7" spans="1:20" ht="27" customHeight="1">
      <c r="A7" s="2" t="s">
        <v>1</v>
      </c>
      <c r="B7" s="8">
        <v>84</v>
      </c>
      <c r="C7" s="8">
        <v>162</v>
      </c>
      <c r="D7" s="8">
        <v>110.5</v>
      </c>
      <c r="E7" s="8">
        <v>72.6</v>
      </c>
      <c r="F7" s="8">
        <v>48</v>
      </c>
      <c r="G7" s="11">
        <v>70</v>
      </c>
      <c r="H7" s="11">
        <v>16.7</v>
      </c>
      <c r="I7" s="11">
        <v>52.5</v>
      </c>
      <c r="J7" s="11">
        <v>38.6</v>
      </c>
      <c r="K7" s="11">
        <v>27</v>
      </c>
      <c r="L7" s="15">
        <f>G7/B7*1000</f>
        <v>833.3333333333334</v>
      </c>
      <c r="M7" s="15">
        <f>H7/C7*1000</f>
        <v>103.08641975308642</v>
      </c>
      <c r="N7" s="15">
        <f>I7/D7*1000</f>
        <v>475.1131221719457</v>
      </c>
      <c r="O7" s="15">
        <f>J7/E7*1000</f>
        <v>531.6804407713499</v>
      </c>
      <c r="P7" s="15">
        <f>K7/F7*1000</f>
        <v>562.5</v>
      </c>
      <c r="Q7" s="2" t="s">
        <v>1</v>
      </c>
      <c r="R7" s="2">
        <f>AVERAGE(B7:F7)</f>
        <v>95.42</v>
      </c>
      <c r="S7" s="2">
        <f>AVERAGE(G7:K7)</f>
        <v>40.959999999999994</v>
      </c>
      <c r="T7" s="116">
        <f>S7/R7*1000</f>
        <v>429.2601131838189</v>
      </c>
    </row>
    <row r="8" spans="1:20" ht="27" customHeight="1">
      <c r="A8" s="2" t="s">
        <v>26</v>
      </c>
      <c r="B8" s="8">
        <v>0.978</v>
      </c>
      <c r="C8" s="8">
        <v>1.12</v>
      </c>
      <c r="D8" s="8">
        <v>0.9</v>
      </c>
      <c r="E8" s="8">
        <v>0.009</v>
      </c>
      <c r="F8" s="8">
        <v>0.94</v>
      </c>
      <c r="G8" s="11">
        <v>0.413</v>
      </c>
      <c r="H8" s="11">
        <v>0.48</v>
      </c>
      <c r="I8" s="11">
        <v>0.48</v>
      </c>
      <c r="J8" s="11">
        <v>0.45</v>
      </c>
      <c r="K8" s="11">
        <v>0.56</v>
      </c>
      <c r="L8" s="15">
        <f aca="true" t="shared" si="0" ref="L8:L24">G8/B8*1000</f>
        <v>422.29038854805725</v>
      </c>
      <c r="M8" s="15">
        <f aca="true" t="shared" si="1" ref="M8:M24">H8/C8*1000</f>
        <v>428.5714285714285</v>
      </c>
      <c r="N8" s="15">
        <f aca="true" t="shared" si="2" ref="N8:N24">I8/D8*1000</f>
        <v>533.3333333333334</v>
      </c>
      <c r="O8" s="15">
        <f aca="true" t="shared" si="3" ref="O8:O24">J8/E8*1000</f>
        <v>50000.00000000001</v>
      </c>
      <c r="P8" s="15">
        <f aca="true" t="shared" si="4" ref="P8:P24">K8/F8*1000</f>
        <v>595.7446808510639</v>
      </c>
      <c r="Q8" s="2" t="s">
        <v>26</v>
      </c>
      <c r="R8" s="2">
        <f aca="true" t="shared" si="5" ref="R8:R24">AVERAGE(B8:F8)</f>
        <v>0.7893999999999999</v>
      </c>
      <c r="S8" s="2">
        <f aca="true" t="shared" si="6" ref="S8:S24">AVERAGE(G8:K8)</f>
        <v>0.4766</v>
      </c>
      <c r="T8" s="116">
        <f aca="true" t="shared" si="7" ref="T8:T24">S8/R8*1000</f>
        <v>603.7496833037751</v>
      </c>
    </row>
    <row r="9" spans="1:20" ht="27" customHeight="1">
      <c r="A9" s="2" t="s">
        <v>74</v>
      </c>
      <c r="B9" s="8">
        <v>0.2</v>
      </c>
      <c r="C9" s="8">
        <v>0.1</v>
      </c>
      <c r="D9" s="8">
        <v>0.1</v>
      </c>
      <c r="E9" s="8">
        <v>0.94</v>
      </c>
      <c r="F9" s="8">
        <v>0.1</v>
      </c>
      <c r="G9" s="11">
        <v>0.19</v>
      </c>
      <c r="H9" s="11">
        <v>0.1</v>
      </c>
      <c r="I9" s="11">
        <v>0.1</v>
      </c>
      <c r="J9" s="11">
        <v>0.15</v>
      </c>
      <c r="K9" s="11">
        <v>0.09</v>
      </c>
      <c r="L9" s="15">
        <f t="shared" si="0"/>
        <v>950</v>
      </c>
      <c r="M9" s="15">
        <f t="shared" si="1"/>
        <v>1000</v>
      </c>
      <c r="N9" s="15">
        <f t="shared" si="2"/>
        <v>1000</v>
      </c>
      <c r="O9" s="15">
        <f t="shared" si="3"/>
        <v>159.5744680851064</v>
      </c>
      <c r="P9" s="15">
        <f t="shared" si="4"/>
        <v>899.9999999999999</v>
      </c>
      <c r="Q9" s="2" t="s">
        <v>74</v>
      </c>
      <c r="R9" s="2">
        <f t="shared" si="5"/>
        <v>0.288</v>
      </c>
      <c r="S9" s="2">
        <f t="shared" si="6"/>
        <v>0.126</v>
      </c>
      <c r="T9" s="116">
        <f t="shared" si="7"/>
        <v>437.50000000000006</v>
      </c>
    </row>
    <row r="10" spans="1:20" ht="27" customHeight="1">
      <c r="A10" s="2" t="s">
        <v>28</v>
      </c>
      <c r="B10" s="8">
        <v>0.024</v>
      </c>
      <c r="C10" s="8">
        <v>0.01</v>
      </c>
      <c r="D10" s="8"/>
      <c r="E10" s="8">
        <v>0.1</v>
      </c>
      <c r="F10" s="8">
        <v>0.1</v>
      </c>
      <c r="G10" s="8">
        <v>0.007</v>
      </c>
      <c r="H10" s="8"/>
      <c r="I10" s="8"/>
      <c r="J10" s="8"/>
      <c r="K10" s="8">
        <v>0</v>
      </c>
      <c r="L10" s="15">
        <f t="shared" si="0"/>
        <v>291.6666666666667</v>
      </c>
      <c r="M10" s="15">
        <f>H10/C10*1000</f>
        <v>0</v>
      </c>
      <c r="N10" s="15"/>
      <c r="O10" s="15">
        <f>J10/E10*1000</f>
        <v>0</v>
      </c>
      <c r="P10" s="15">
        <f>K10/F10*1000</f>
        <v>0</v>
      </c>
      <c r="Q10" s="2" t="s">
        <v>28</v>
      </c>
      <c r="R10" s="2">
        <f t="shared" si="5"/>
        <v>0.0585</v>
      </c>
      <c r="S10" s="2">
        <f t="shared" si="6"/>
        <v>0.0035</v>
      </c>
      <c r="T10" s="116">
        <f t="shared" si="7"/>
        <v>59.82905982905982</v>
      </c>
    </row>
    <row r="11" spans="1:20" ht="27" customHeight="1">
      <c r="A11" s="2" t="s">
        <v>8</v>
      </c>
      <c r="B11" s="8">
        <v>491</v>
      </c>
      <c r="C11" s="8">
        <v>878</v>
      </c>
      <c r="D11" s="8">
        <v>751</v>
      </c>
      <c r="E11" s="8">
        <v>627</v>
      </c>
      <c r="F11" s="8">
        <v>715</v>
      </c>
      <c r="G11" s="11">
        <v>986</v>
      </c>
      <c r="H11" s="11">
        <v>1803</v>
      </c>
      <c r="I11" s="11">
        <v>1493</v>
      </c>
      <c r="J11" s="11">
        <v>1287.858</v>
      </c>
      <c r="K11" s="11">
        <v>1456</v>
      </c>
      <c r="L11" s="15">
        <f t="shared" si="0"/>
        <v>2008.1466395112018</v>
      </c>
      <c r="M11" s="15">
        <f t="shared" si="1"/>
        <v>2053.5307517084284</v>
      </c>
      <c r="N11" s="15">
        <f t="shared" si="2"/>
        <v>1988.0159786950733</v>
      </c>
      <c r="O11" s="15">
        <f t="shared" si="3"/>
        <v>2054</v>
      </c>
      <c r="P11" s="15">
        <f t="shared" si="4"/>
        <v>2036.3636363636363</v>
      </c>
      <c r="Q11" s="2" t="s">
        <v>8</v>
      </c>
      <c r="R11" s="2">
        <f t="shared" si="5"/>
        <v>692.4</v>
      </c>
      <c r="S11" s="2">
        <f t="shared" si="6"/>
        <v>1405.1716000000001</v>
      </c>
      <c r="T11" s="116">
        <f t="shared" si="7"/>
        <v>2029.421721548238</v>
      </c>
    </row>
    <row r="12" spans="1:20" ht="27" customHeight="1">
      <c r="A12" s="2" t="s">
        <v>36</v>
      </c>
      <c r="B12" s="8">
        <v>0.5</v>
      </c>
      <c r="C12" s="8">
        <v>1.5</v>
      </c>
      <c r="D12" s="8">
        <v>0.6</v>
      </c>
      <c r="E12" s="8">
        <v>0.2</v>
      </c>
      <c r="F12" s="8">
        <v>0.2</v>
      </c>
      <c r="G12" s="11">
        <v>0.6</v>
      </c>
      <c r="H12" s="11">
        <v>1.5</v>
      </c>
      <c r="I12" s="11">
        <v>0.9</v>
      </c>
      <c r="J12" s="11">
        <v>0.1</v>
      </c>
      <c r="K12" s="11">
        <v>0.3</v>
      </c>
      <c r="L12" s="15">
        <f t="shared" si="0"/>
        <v>1200</v>
      </c>
      <c r="M12" s="15">
        <f t="shared" si="1"/>
        <v>1000</v>
      </c>
      <c r="N12" s="15">
        <f t="shared" si="2"/>
        <v>1500</v>
      </c>
      <c r="O12" s="15">
        <f t="shared" si="3"/>
        <v>500</v>
      </c>
      <c r="P12" s="15">
        <f t="shared" si="4"/>
        <v>1499.9999999999998</v>
      </c>
      <c r="Q12" s="2" t="s">
        <v>36</v>
      </c>
      <c r="R12" s="2">
        <f t="shared" si="5"/>
        <v>0.6000000000000001</v>
      </c>
      <c r="S12" s="2">
        <f t="shared" si="6"/>
        <v>0.6799999999999999</v>
      </c>
      <c r="T12" s="116">
        <f t="shared" si="7"/>
        <v>1133.333333333333</v>
      </c>
    </row>
    <row r="13" spans="1:20" ht="27" customHeight="1">
      <c r="A13" s="2" t="s">
        <v>53</v>
      </c>
      <c r="B13" s="8">
        <v>0.054</v>
      </c>
      <c r="C13" s="8">
        <v>0.123</v>
      </c>
      <c r="D13" s="8">
        <v>0.21</v>
      </c>
      <c r="E13" s="8">
        <v>0.128</v>
      </c>
      <c r="F13" s="8">
        <v>0.11</v>
      </c>
      <c r="G13" s="11">
        <v>0.026</v>
      </c>
      <c r="H13" s="11">
        <v>0.06</v>
      </c>
      <c r="I13" s="11">
        <v>0.08</v>
      </c>
      <c r="J13" s="11">
        <v>0.061</v>
      </c>
      <c r="K13" s="11">
        <v>0.06</v>
      </c>
      <c r="L13" s="15">
        <f t="shared" si="0"/>
        <v>481.48148148148147</v>
      </c>
      <c r="M13" s="15">
        <f t="shared" si="1"/>
        <v>487.8048780487805</v>
      </c>
      <c r="N13" s="15">
        <f t="shared" si="2"/>
        <v>380.95238095238096</v>
      </c>
      <c r="O13" s="15">
        <f t="shared" si="3"/>
        <v>476.5625</v>
      </c>
      <c r="P13" s="15">
        <f t="shared" si="4"/>
        <v>545.4545454545454</v>
      </c>
      <c r="Q13" s="2" t="s">
        <v>53</v>
      </c>
      <c r="R13" s="2">
        <f t="shared" si="5"/>
        <v>0.125</v>
      </c>
      <c r="S13" s="2">
        <f t="shared" si="6"/>
        <v>0.05739999999999999</v>
      </c>
      <c r="T13" s="116">
        <f t="shared" si="7"/>
        <v>459.19999999999993</v>
      </c>
    </row>
    <row r="14" spans="1:20" ht="27" customHeight="1">
      <c r="A14" s="2" t="s">
        <v>11</v>
      </c>
      <c r="B14" s="8">
        <v>19</v>
      </c>
      <c r="C14" s="8">
        <v>16</v>
      </c>
      <c r="D14" s="8">
        <v>11</v>
      </c>
      <c r="E14" s="8">
        <v>12</v>
      </c>
      <c r="F14" s="8">
        <v>12</v>
      </c>
      <c r="G14" s="11">
        <v>16</v>
      </c>
      <c r="H14" s="11">
        <v>14</v>
      </c>
      <c r="I14" s="11">
        <v>7</v>
      </c>
      <c r="J14" s="11">
        <v>11</v>
      </c>
      <c r="K14" s="11">
        <v>7</v>
      </c>
      <c r="L14" s="15">
        <f t="shared" si="0"/>
        <v>842.1052631578947</v>
      </c>
      <c r="M14" s="15">
        <f t="shared" si="1"/>
        <v>875</v>
      </c>
      <c r="N14" s="15">
        <f t="shared" si="2"/>
        <v>636.3636363636364</v>
      </c>
      <c r="O14" s="15">
        <f t="shared" si="3"/>
        <v>916.6666666666666</v>
      </c>
      <c r="P14" s="15">
        <f t="shared" si="4"/>
        <v>583.3333333333334</v>
      </c>
      <c r="Q14" s="2" t="s">
        <v>11</v>
      </c>
      <c r="R14" s="2">
        <f t="shared" si="5"/>
        <v>14</v>
      </c>
      <c r="S14" s="2">
        <f t="shared" si="6"/>
        <v>11</v>
      </c>
      <c r="T14" s="116">
        <f t="shared" si="7"/>
        <v>785.7142857142857</v>
      </c>
    </row>
    <row r="15" spans="1:20" ht="27" customHeight="1">
      <c r="A15" s="2" t="s">
        <v>13</v>
      </c>
      <c r="B15" s="8">
        <v>1</v>
      </c>
      <c r="C15" s="8">
        <v>1.4</v>
      </c>
      <c r="D15" s="8">
        <v>1.2</v>
      </c>
      <c r="E15" s="8">
        <v>2.4</v>
      </c>
      <c r="F15" s="8">
        <v>2.1</v>
      </c>
      <c r="G15" s="11">
        <v>0.4</v>
      </c>
      <c r="H15" s="11">
        <v>0.4</v>
      </c>
      <c r="I15" s="11">
        <v>0.72</v>
      </c>
      <c r="J15" s="11">
        <v>1.2</v>
      </c>
      <c r="K15" s="11">
        <v>1</v>
      </c>
      <c r="L15" s="15">
        <f t="shared" si="0"/>
        <v>400</v>
      </c>
      <c r="M15" s="15">
        <f t="shared" si="1"/>
        <v>285.7142857142858</v>
      </c>
      <c r="N15" s="15">
        <f t="shared" si="2"/>
        <v>600</v>
      </c>
      <c r="O15" s="15">
        <f t="shared" si="3"/>
        <v>500</v>
      </c>
      <c r="P15" s="15">
        <f t="shared" si="4"/>
        <v>476.19047619047615</v>
      </c>
      <c r="Q15" s="2" t="s">
        <v>13</v>
      </c>
      <c r="R15" s="2">
        <f t="shared" si="5"/>
        <v>1.6199999999999999</v>
      </c>
      <c r="S15" s="2">
        <f t="shared" si="6"/>
        <v>0.744</v>
      </c>
      <c r="T15" s="116">
        <f t="shared" si="7"/>
        <v>459.2592592592593</v>
      </c>
    </row>
    <row r="16" spans="1:20" ht="27" customHeight="1">
      <c r="A16" s="12" t="s">
        <v>14</v>
      </c>
      <c r="B16" s="8">
        <v>10</v>
      </c>
      <c r="C16" s="8">
        <v>8</v>
      </c>
      <c r="D16" s="8">
        <v>18</v>
      </c>
      <c r="E16" s="8">
        <v>14</v>
      </c>
      <c r="F16" s="8">
        <v>17</v>
      </c>
      <c r="G16" s="11">
        <v>4</v>
      </c>
      <c r="H16" s="11">
        <v>3</v>
      </c>
      <c r="I16" s="11">
        <v>5</v>
      </c>
      <c r="J16" s="11">
        <v>5</v>
      </c>
      <c r="K16" s="11">
        <v>4</v>
      </c>
      <c r="L16" s="15">
        <f t="shared" si="0"/>
        <v>400</v>
      </c>
      <c r="M16" s="15">
        <f t="shared" si="1"/>
        <v>375</v>
      </c>
      <c r="N16" s="15">
        <f t="shared" si="2"/>
        <v>277.77777777777777</v>
      </c>
      <c r="O16" s="15">
        <f t="shared" si="3"/>
        <v>357.14285714285717</v>
      </c>
      <c r="P16" s="15">
        <f t="shared" si="4"/>
        <v>235.2941176470588</v>
      </c>
      <c r="Q16" s="12" t="s">
        <v>14</v>
      </c>
      <c r="R16" s="2">
        <f t="shared" si="5"/>
        <v>13.4</v>
      </c>
      <c r="S16" s="2">
        <f t="shared" si="6"/>
        <v>4.2</v>
      </c>
      <c r="T16" s="116">
        <f t="shared" si="7"/>
        <v>313.43283582089555</v>
      </c>
    </row>
    <row r="17" spans="1:20" ht="27" customHeight="1">
      <c r="A17" s="12" t="s">
        <v>39</v>
      </c>
      <c r="B17" s="8">
        <v>0.025</v>
      </c>
      <c r="C17" s="8">
        <v>0.03</v>
      </c>
      <c r="D17" s="8">
        <v>0.027</v>
      </c>
      <c r="E17" s="8">
        <v>0.06</v>
      </c>
      <c r="F17" s="8">
        <v>0.07</v>
      </c>
      <c r="G17" s="11">
        <v>0.012</v>
      </c>
      <c r="H17" s="11">
        <v>0.01</v>
      </c>
      <c r="I17" s="11">
        <v>0.013</v>
      </c>
      <c r="J17" s="11">
        <v>0.05</v>
      </c>
      <c r="K17" s="11">
        <v>0.06</v>
      </c>
      <c r="L17" s="15">
        <f t="shared" si="0"/>
        <v>480</v>
      </c>
      <c r="M17" s="15">
        <f t="shared" si="1"/>
        <v>333.33333333333337</v>
      </c>
      <c r="N17" s="15">
        <f t="shared" si="2"/>
        <v>481.48148148148147</v>
      </c>
      <c r="O17" s="15">
        <f t="shared" si="3"/>
        <v>833.3333333333334</v>
      </c>
      <c r="P17" s="15">
        <f t="shared" si="4"/>
        <v>857.142857142857</v>
      </c>
      <c r="Q17" s="12" t="s">
        <v>39</v>
      </c>
      <c r="R17" s="2">
        <f t="shared" si="5"/>
        <v>0.04240000000000001</v>
      </c>
      <c r="S17" s="2">
        <f t="shared" si="6"/>
        <v>0.028999999999999998</v>
      </c>
      <c r="T17" s="116">
        <f t="shared" si="7"/>
        <v>683.9622641509432</v>
      </c>
    </row>
    <row r="18" spans="1:20" ht="27" customHeight="1">
      <c r="A18" s="12" t="s">
        <v>15</v>
      </c>
      <c r="B18" s="8">
        <v>0.27</v>
      </c>
      <c r="C18" s="8">
        <v>0.28</v>
      </c>
      <c r="D18" s="8">
        <v>0.3</v>
      </c>
      <c r="E18" s="8">
        <v>0.3</v>
      </c>
      <c r="F18" s="8">
        <v>0.31</v>
      </c>
      <c r="G18" s="11">
        <v>0.18</v>
      </c>
      <c r="H18" s="11">
        <v>0.19</v>
      </c>
      <c r="I18" s="11">
        <v>0.2</v>
      </c>
      <c r="J18" s="11">
        <v>0.2</v>
      </c>
      <c r="K18" s="11">
        <v>0.21</v>
      </c>
      <c r="L18" s="15">
        <f t="shared" si="0"/>
        <v>666.6666666666666</v>
      </c>
      <c r="M18" s="15">
        <f t="shared" si="1"/>
        <v>678.5714285714284</v>
      </c>
      <c r="N18" s="15">
        <f t="shared" si="2"/>
        <v>666.6666666666667</v>
      </c>
      <c r="O18" s="15">
        <f t="shared" si="3"/>
        <v>666.6666666666667</v>
      </c>
      <c r="P18" s="15">
        <f t="shared" si="4"/>
        <v>677.4193548387096</v>
      </c>
      <c r="Q18" s="12" t="s">
        <v>15</v>
      </c>
      <c r="R18" s="2">
        <f t="shared" si="5"/>
        <v>0.29200000000000004</v>
      </c>
      <c r="S18" s="2">
        <f t="shared" si="6"/>
        <v>0.196</v>
      </c>
      <c r="T18" s="116">
        <f t="shared" si="7"/>
        <v>671.2328767123287</v>
      </c>
    </row>
    <row r="19" spans="1:20" ht="27" customHeight="1">
      <c r="A19" s="2" t="s">
        <v>176</v>
      </c>
      <c r="B19" s="8">
        <v>14.54</v>
      </c>
      <c r="C19" s="8">
        <v>12.9</v>
      </c>
      <c r="D19" s="8">
        <v>12.54</v>
      </c>
      <c r="E19" s="8">
        <v>12.73</v>
      </c>
      <c r="F19" s="8">
        <v>10.93</v>
      </c>
      <c r="G19" s="8">
        <v>8.92</v>
      </c>
      <c r="H19" s="11">
        <v>8.2</v>
      </c>
      <c r="I19" s="11">
        <v>8.08</v>
      </c>
      <c r="J19" s="11">
        <v>8.13</v>
      </c>
      <c r="K19" s="11">
        <v>6.97</v>
      </c>
      <c r="L19" s="15">
        <f t="shared" si="0"/>
        <v>613.4800550206328</v>
      </c>
      <c r="M19" s="15">
        <f t="shared" si="1"/>
        <v>635.6589147286821</v>
      </c>
      <c r="N19" s="15">
        <f t="shared" si="2"/>
        <v>644.3381180223286</v>
      </c>
      <c r="O19" s="15">
        <f t="shared" si="3"/>
        <v>638.6488609583662</v>
      </c>
      <c r="P19" s="15">
        <f t="shared" si="4"/>
        <v>637.6944190301921</v>
      </c>
      <c r="Q19" s="2" t="s">
        <v>176</v>
      </c>
      <c r="R19" s="2">
        <f t="shared" si="5"/>
        <v>12.727999999999998</v>
      </c>
      <c r="S19" s="2">
        <f t="shared" si="6"/>
        <v>8.059999999999999</v>
      </c>
      <c r="T19" s="116">
        <f t="shared" si="7"/>
        <v>633.2495285983658</v>
      </c>
    </row>
    <row r="20" spans="1:20" ht="27" customHeight="1">
      <c r="A20" s="12" t="s">
        <v>29</v>
      </c>
      <c r="B20" s="8">
        <v>148.693</v>
      </c>
      <c r="C20" s="8">
        <v>291.22</v>
      </c>
      <c r="D20" s="8">
        <v>222.99</v>
      </c>
      <c r="E20" s="8">
        <v>195.27</v>
      </c>
      <c r="F20" s="8">
        <v>226.34</v>
      </c>
      <c r="G20" s="11">
        <v>210.675</v>
      </c>
      <c r="H20" s="11">
        <v>410.05</v>
      </c>
      <c r="I20" s="11">
        <v>341.09</v>
      </c>
      <c r="J20" s="11">
        <v>286.14</v>
      </c>
      <c r="K20" s="11">
        <v>335.11</v>
      </c>
      <c r="L20" s="15">
        <f t="shared" si="0"/>
        <v>1416.8454466585513</v>
      </c>
      <c r="M20" s="15">
        <f t="shared" si="1"/>
        <v>1408.0420300803517</v>
      </c>
      <c r="N20" s="15">
        <f t="shared" si="2"/>
        <v>1529.6201623391182</v>
      </c>
      <c r="O20" s="15">
        <f t="shared" si="3"/>
        <v>1465.3556613919188</v>
      </c>
      <c r="P20" s="15">
        <f t="shared" si="4"/>
        <v>1480.560219139348</v>
      </c>
      <c r="Q20" s="12" t="s">
        <v>29</v>
      </c>
      <c r="R20" s="2">
        <f t="shared" si="5"/>
        <v>216.90259999999998</v>
      </c>
      <c r="S20" s="2">
        <f t="shared" si="6"/>
        <v>316.613</v>
      </c>
      <c r="T20" s="116">
        <f t="shared" si="7"/>
        <v>1459.701266835898</v>
      </c>
    </row>
    <row r="21" spans="1:20" ht="27" customHeight="1">
      <c r="A21" s="12" t="s">
        <v>20</v>
      </c>
      <c r="B21" s="8">
        <v>5.97</v>
      </c>
      <c r="C21" s="8">
        <v>6.2</v>
      </c>
      <c r="D21" s="8">
        <v>5.64</v>
      </c>
      <c r="E21" s="8">
        <v>6.38</v>
      </c>
      <c r="F21" s="8">
        <v>5.04</v>
      </c>
      <c r="G21" s="11">
        <v>1.85</v>
      </c>
      <c r="H21" s="11">
        <v>1.92</v>
      </c>
      <c r="I21" s="11">
        <v>1.75</v>
      </c>
      <c r="J21" s="11">
        <v>1.99</v>
      </c>
      <c r="K21" s="11">
        <v>1.57</v>
      </c>
      <c r="L21" s="15">
        <f t="shared" si="0"/>
        <v>309.88274706867674</v>
      </c>
      <c r="M21" s="15">
        <f t="shared" si="1"/>
        <v>309.67741935483866</v>
      </c>
      <c r="N21" s="15">
        <f t="shared" si="2"/>
        <v>310.28368794326246</v>
      </c>
      <c r="O21" s="15">
        <f t="shared" si="3"/>
        <v>311.91222570532915</v>
      </c>
      <c r="P21" s="15">
        <f t="shared" si="4"/>
        <v>311.5079365079365</v>
      </c>
      <c r="Q21" s="12" t="s">
        <v>20</v>
      </c>
      <c r="R21" s="2">
        <f t="shared" si="5"/>
        <v>5.845999999999999</v>
      </c>
      <c r="S21" s="2">
        <f t="shared" si="6"/>
        <v>1.816</v>
      </c>
      <c r="T21" s="116">
        <f t="shared" si="7"/>
        <v>310.6397536777284</v>
      </c>
    </row>
    <row r="22" spans="1:20" ht="27" customHeight="1">
      <c r="A22" s="12" t="s">
        <v>175</v>
      </c>
      <c r="B22" s="8">
        <v>104</v>
      </c>
      <c r="C22" s="8">
        <v>92</v>
      </c>
      <c r="D22" s="8">
        <v>98.5</v>
      </c>
      <c r="E22" s="8">
        <v>119</v>
      </c>
      <c r="F22" s="8">
        <v>51</v>
      </c>
      <c r="G22" s="11">
        <v>51</v>
      </c>
      <c r="H22" s="11">
        <v>35.32</v>
      </c>
      <c r="I22" s="11">
        <v>52.5</v>
      </c>
      <c r="J22" s="11">
        <v>85.57</v>
      </c>
      <c r="K22" s="11">
        <v>30</v>
      </c>
      <c r="L22" s="15">
        <f t="shared" si="0"/>
        <v>490.38461538461536</v>
      </c>
      <c r="M22" s="15">
        <f t="shared" si="1"/>
        <v>383.9130434782609</v>
      </c>
      <c r="N22" s="15">
        <f t="shared" si="2"/>
        <v>532.9949238578681</v>
      </c>
      <c r="O22" s="15">
        <f t="shared" si="3"/>
        <v>719.0756302521007</v>
      </c>
      <c r="P22" s="15">
        <f t="shared" si="4"/>
        <v>588.2352941176471</v>
      </c>
      <c r="Q22" s="12" t="s">
        <v>175</v>
      </c>
      <c r="R22" s="2">
        <f t="shared" si="5"/>
        <v>92.9</v>
      </c>
      <c r="S22" s="2">
        <f t="shared" si="6"/>
        <v>50.878</v>
      </c>
      <c r="T22" s="116">
        <f t="shared" si="7"/>
        <v>547.6641550053821</v>
      </c>
    </row>
    <row r="23" spans="1:20" ht="27" customHeight="1">
      <c r="A23" s="12" t="s">
        <v>24</v>
      </c>
      <c r="B23" s="8">
        <v>0.085</v>
      </c>
      <c r="C23" s="8"/>
      <c r="D23" s="8">
        <v>0.08</v>
      </c>
      <c r="E23" s="8">
        <v>0.08</v>
      </c>
      <c r="F23" s="8">
        <v>0.08</v>
      </c>
      <c r="G23" s="11">
        <v>0.051</v>
      </c>
      <c r="H23" s="11"/>
      <c r="I23" s="11">
        <v>0.06</v>
      </c>
      <c r="J23" s="11">
        <v>0.06</v>
      </c>
      <c r="K23" s="11">
        <v>0.06</v>
      </c>
      <c r="L23" s="15">
        <f t="shared" si="0"/>
        <v>599.9999999999999</v>
      </c>
      <c r="M23" s="15"/>
      <c r="N23" s="15">
        <f t="shared" si="2"/>
        <v>750</v>
      </c>
      <c r="O23" s="15">
        <f t="shared" si="3"/>
        <v>750</v>
      </c>
      <c r="P23" s="15">
        <f t="shared" si="4"/>
        <v>750</v>
      </c>
      <c r="Q23" s="171" t="s">
        <v>24</v>
      </c>
      <c r="R23" s="2">
        <f t="shared" si="5"/>
        <v>0.08125</v>
      </c>
      <c r="S23" s="2">
        <f t="shared" si="6"/>
        <v>0.057749999999999996</v>
      </c>
      <c r="T23" s="116">
        <f t="shared" si="7"/>
        <v>710.7692307692307</v>
      </c>
    </row>
    <row r="24" spans="1:20" ht="27" customHeight="1">
      <c r="A24" s="2" t="s">
        <v>25</v>
      </c>
      <c r="B24" s="2">
        <f>SUM(B7:B23)</f>
        <v>880.3389999999999</v>
      </c>
      <c r="C24" s="2">
        <f aca="true" t="shared" si="8" ref="C24:K24">SUM(C7:C23)</f>
        <v>1470.8830000000003</v>
      </c>
      <c r="D24" s="2">
        <f t="shared" si="8"/>
        <v>1233.5870000000002</v>
      </c>
      <c r="E24" s="2">
        <f t="shared" si="8"/>
        <v>1063.197</v>
      </c>
      <c r="F24" s="2">
        <f t="shared" si="8"/>
        <v>1089.32</v>
      </c>
      <c r="G24" s="2">
        <f t="shared" si="8"/>
        <v>1350.3239999999998</v>
      </c>
      <c r="H24" s="2">
        <f t="shared" si="8"/>
        <v>2294.9300000000003</v>
      </c>
      <c r="I24" s="2">
        <f t="shared" si="8"/>
        <v>1963.4729999999997</v>
      </c>
      <c r="J24" s="2">
        <f t="shared" si="8"/>
        <v>1726.5589999999997</v>
      </c>
      <c r="K24" s="2">
        <f t="shared" si="8"/>
        <v>1869.99</v>
      </c>
      <c r="L24" s="15">
        <f t="shared" si="0"/>
        <v>1533.868203044509</v>
      </c>
      <c r="M24" s="15">
        <f t="shared" si="1"/>
        <v>1560.2396655614348</v>
      </c>
      <c r="N24" s="15">
        <f t="shared" si="2"/>
        <v>1591.677765735209</v>
      </c>
      <c r="O24" s="15">
        <f t="shared" si="3"/>
        <v>1623.93140687944</v>
      </c>
      <c r="P24" s="15">
        <f t="shared" si="4"/>
        <v>1716.6580986303384</v>
      </c>
      <c r="Q24" s="2" t="s">
        <v>25</v>
      </c>
      <c r="R24" s="2">
        <f t="shared" si="5"/>
        <v>1147.4652</v>
      </c>
      <c r="S24" s="2">
        <f t="shared" si="6"/>
        <v>1841.0552</v>
      </c>
      <c r="T24" s="116">
        <f t="shared" si="7"/>
        <v>1604.4540610033314</v>
      </c>
    </row>
    <row r="25" spans="6:20" ht="15.75">
      <c r="F25" s="19"/>
      <c r="Q25"/>
      <c r="R25" s="49">
        <v>37</v>
      </c>
      <c r="S25"/>
      <c r="T25"/>
    </row>
    <row r="26" spans="1:11" ht="15">
      <c r="A26" s="93"/>
      <c r="B26" s="19">
        <f>SUM(B7:B23)</f>
        <v>880.3389999999999</v>
      </c>
      <c r="C26" s="19">
        <f aca="true" t="shared" si="9" ref="C26:K26">SUM(C7:C23)</f>
        <v>1470.8830000000003</v>
      </c>
      <c r="D26" s="19">
        <f t="shared" si="9"/>
        <v>1233.5870000000002</v>
      </c>
      <c r="E26" s="19">
        <f t="shared" si="9"/>
        <v>1063.197</v>
      </c>
      <c r="F26" s="19">
        <f t="shared" si="9"/>
        <v>1089.32</v>
      </c>
      <c r="G26" s="19">
        <f t="shared" si="9"/>
        <v>1350.3239999999998</v>
      </c>
      <c r="H26" s="19">
        <f t="shared" si="9"/>
        <v>2294.9300000000003</v>
      </c>
      <c r="I26" s="19">
        <f t="shared" si="9"/>
        <v>1963.4729999999997</v>
      </c>
      <c r="J26" s="19">
        <f t="shared" si="9"/>
        <v>1726.5589999999997</v>
      </c>
      <c r="K26" s="19">
        <f t="shared" si="9"/>
        <v>1869.99</v>
      </c>
    </row>
    <row r="27" spans="2:11" ht="15">
      <c r="B27" s="19">
        <f aca="true" t="shared" si="10" ref="B27:K27">B26-B24</f>
        <v>0</v>
      </c>
      <c r="C27" s="19">
        <f t="shared" si="10"/>
        <v>0</v>
      </c>
      <c r="D27" s="19">
        <f t="shared" si="10"/>
        <v>0</v>
      </c>
      <c r="E27" s="19">
        <f t="shared" si="10"/>
        <v>0</v>
      </c>
      <c r="F27" s="19">
        <f t="shared" si="10"/>
        <v>0</v>
      </c>
      <c r="G27" s="19">
        <f t="shared" si="10"/>
        <v>0</v>
      </c>
      <c r="H27" s="19">
        <f t="shared" si="10"/>
        <v>0</v>
      </c>
      <c r="I27" s="19">
        <f t="shared" si="10"/>
        <v>0</v>
      </c>
      <c r="J27" s="19">
        <f t="shared" si="10"/>
        <v>0</v>
      </c>
      <c r="K27" s="19">
        <f t="shared" si="10"/>
        <v>0</v>
      </c>
    </row>
    <row r="30" spans="2:7" ht="15">
      <c r="B30" s="19"/>
      <c r="G30" s="19"/>
    </row>
  </sheetData>
  <sheetProtection/>
  <mergeCells count="8">
    <mergeCell ref="G5:K5"/>
    <mergeCell ref="Q1:T1"/>
    <mergeCell ref="Q2:T2"/>
    <mergeCell ref="Q4:Q5"/>
    <mergeCell ref="A3:M3"/>
    <mergeCell ref="A5:A6"/>
    <mergeCell ref="L5:P5"/>
    <mergeCell ref="B5:F5"/>
  </mergeCells>
  <printOptions horizontalCentered="1"/>
  <pageMargins left="0.5118110236220472" right="0.5118110236220472" top="0.8661417322834646" bottom="0.5118110236220472" header="0.629921259842519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80" zoomScaleNormal="60" zoomScaleSheetLayoutView="80" zoomScalePageLayoutView="0" workbookViewId="0" topLeftCell="A1">
      <pane xSplit="1" ySplit="6" topLeftCell="D13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Q20" sqref="Q20"/>
    </sheetView>
  </sheetViews>
  <sheetFormatPr defaultColWidth="9.140625" defaultRowHeight="12.75"/>
  <cols>
    <col min="1" max="1" width="21.00390625" style="3" customWidth="1"/>
    <col min="2" max="3" width="9.57421875" style="3" customWidth="1"/>
    <col min="4" max="5" width="11.00390625" style="3" customWidth="1"/>
    <col min="6" max="6" width="11.28125" style="3" customWidth="1"/>
    <col min="7" max="8" width="9.7109375" style="3" customWidth="1"/>
    <col min="9" max="10" width="11.00390625" style="3" customWidth="1"/>
    <col min="11" max="11" width="12.28125" style="3" customWidth="1"/>
    <col min="12" max="13" width="9.8515625" style="3" customWidth="1"/>
    <col min="14" max="14" width="10.57421875" style="3" customWidth="1"/>
    <col min="15" max="15" width="10.57421875" style="3" bestFit="1" customWidth="1"/>
    <col min="16" max="16" width="12.00390625" style="3" customWidth="1"/>
    <col min="17" max="17" width="24.00390625" style="3" customWidth="1"/>
    <col min="18" max="18" width="13.00390625" style="3" bestFit="1" customWidth="1"/>
    <col min="19" max="19" width="15.140625" style="3" customWidth="1"/>
    <col min="20" max="20" width="13.7109375" style="3" bestFit="1" customWidth="1"/>
    <col min="21" max="16384" width="9.140625" style="3" customWidth="1"/>
  </cols>
  <sheetData>
    <row r="1" spans="17:20" ht="15.75">
      <c r="Q1" s="215" t="s">
        <v>150</v>
      </c>
      <c r="R1" s="215"/>
      <c r="S1" s="215"/>
      <c r="T1" s="215"/>
    </row>
    <row r="2" spans="17:20" ht="15" customHeight="1">
      <c r="Q2" s="205" t="s">
        <v>182</v>
      </c>
      <c r="R2" s="205"/>
      <c r="S2" s="205"/>
      <c r="T2" s="205"/>
    </row>
    <row r="3" spans="1:20" s="18" customFormat="1" ht="25.5" customHeight="1">
      <c r="A3" s="215" t="s">
        <v>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60"/>
      <c r="Q3" s="60"/>
      <c r="R3" s="3"/>
      <c r="S3" s="3"/>
      <c r="T3" s="3"/>
    </row>
    <row r="4" spans="1:20" ht="21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Q4" s="211" t="s">
        <v>148</v>
      </c>
      <c r="R4" s="104" t="s">
        <v>135</v>
      </c>
      <c r="S4" s="104" t="s">
        <v>136</v>
      </c>
      <c r="T4" s="104" t="s">
        <v>137</v>
      </c>
    </row>
    <row r="5" spans="1:20" ht="35.25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12"/>
      <c r="R5" s="105" t="s">
        <v>138</v>
      </c>
      <c r="S5" s="112" t="s">
        <v>139</v>
      </c>
      <c r="T5" s="113" t="s">
        <v>140</v>
      </c>
    </row>
    <row r="6" spans="1:20" s="20" customFormat="1" ht="35.25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14">
        <v>1</v>
      </c>
      <c r="R6" s="114">
        <v>2</v>
      </c>
      <c r="S6" s="114">
        <v>3</v>
      </c>
      <c r="T6" s="114">
        <v>4</v>
      </c>
    </row>
    <row r="7" spans="1:20" ht="35.25" customHeight="1">
      <c r="A7" s="2" t="s">
        <v>1</v>
      </c>
      <c r="B7" s="2">
        <v>10</v>
      </c>
      <c r="C7" s="2">
        <v>7</v>
      </c>
      <c r="D7" s="2">
        <v>8</v>
      </c>
      <c r="E7" s="2">
        <v>9</v>
      </c>
      <c r="F7" s="2">
        <v>7</v>
      </c>
      <c r="G7" s="11">
        <v>4</v>
      </c>
      <c r="H7" s="11">
        <v>3</v>
      </c>
      <c r="I7" s="11">
        <v>6</v>
      </c>
      <c r="J7" s="11">
        <v>5</v>
      </c>
      <c r="K7" s="11">
        <v>3.15</v>
      </c>
      <c r="L7" s="7">
        <f>G7/B7*1000</f>
        <v>400</v>
      </c>
      <c r="M7" s="7">
        <f>H7/C7*1000</f>
        <v>428.57142857142856</v>
      </c>
      <c r="N7" s="7">
        <f>I7/D7*1000</f>
        <v>750</v>
      </c>
      <c r="O7" s="7">
        <f>J7/E7*1000</f>
        <v>555.5555555555555</v>
      </c>
      <c r="P7" s="7">
        <f>K7/F7*1000</f>
        <v>450</v>
      </c>
      <c r="Q7" s="2" t="s">
        <v>1</v>
      </c>
      <c r="R7" s="2">
        <f>AVERAGE(B7:F7)</f>
        <v>8.2</v>
      </c>
      <c r="S7" s="2">
        <f>AVERAGE(G7:K7)</f>
        <v>4.2299999999999995</v>
      </c>
      <c r="T7" s="116">
        <f>S7/R7*1000</f>
        <v>515.8536585365854</v>
      </c>
    </row>
    <row r="8" spans="1:20" ht="35.25" customHeight="1">
      <c r="A8" s="2" t="s">
        <v>34</v>
      </c>
      <c r="B8" s="2"/>
      <c r="C8" s="2"/>
      <c r="D8" s="2"/>
      <c r="E8" s="2"/>
      <c r="F8" s="2">
        <v>0.1</v>
      </c>
      <c r="G8" s="11"/>
      <c r="H8" s="11"/>
      <c r="I8" s="11"/>
      <c r="J8" s="11"/>
      <c r="K8" s="11">
        <v>0.05</v>
      </c>
      <c r="L8" s="7"/>
      <c r="M8" s="7"/>
      <c r="N8" s="7"/>
      <c r="O8" s="7"/>
      <c r="P8" s="7">
        <f aca="true" t="shared" si="0" ref="P8:P15">K8/F8*1000</f>
        <v>500</v>
      </c>
      <c r="Q8" s="2" t="s">
        <v>34</v>
      </c>
      <c r="R8" s="2">
        <f aca="true" t="shared" si="1" ref="R8:R22">AVERAGE(B8:F8)</f>
        <v>0.1</v>
      </c>
      <c r="S8" s="2">
        <f aca="true" t="shared" si="2" ref="S8:S22">AVERAGE(G8:K8)</f>
        <v>0.05</v>
      </c>
      <c r="T8" s="116">
        <f aca="true" t="shared" si="3" ref="T8:T22">S8/R8*1000</f>
        <v>500</v>
      </c>
    </row>
    <row r="9" spans="1:20" ht="35.25" customHeight="1">
      <c r="A9" s="2" t="s">
        <v>30</v>
      </c>
      <c r="B9" s="2">
        <v>7.8</v>
      </c>
      <c r="C9" s="2">
        <v>7.65</v>
      </c>
      <c r="D9" s="2">
        <v>7.67</v>
      </c>
      <c r="E9" s="2">
        <v>7.27</v>
      </c>
      <c r="F9" s="2">
        <v>7.15</v>
      </c>
      <c r="G9" s="11">
        <v>4</v>
      </c>
      <c r="H9" s="11">
        <v>3.92</v>
      </c>
      <c r="I9" s="11">
        <v>4.06</v>
      </c>
      <c r="J9" s="11">
        <v>4.49</v>
      </c>
      <c r="K9" s="11">
        <v>4.43</v>
      </c>
      <c r="L9" s="7">
        <f aca="true" t="shared" si="4" ref="L9:O10">G9/B9*1000</f>
        <v>512.8205128205129</v>
      </c>
      <c r="M9" s="7">
        <f t="shared" si="4"/>
        <v>512.4183006535948</v>
      </c>
      <c r="N9" s="7">
        <f t="shared" si="4"/>
        <v>529.335071707953</v>
      </c>
      <c r="O9" s="7">
        <f t="shared" si="4"/>
        <v>617.6066024759285</v>
      </c>
      <c r="P9" s="7">
        <f t="shared" si="0"/>
        <v>619.5804195804195</v>
      </c>
      <c r="Q9" s="2" t="s">
        <v>30</v>
      </c>
      <c r="R9" s="2">
        <f t="shared" si="1"/>
        <v>7.508</v>
      </c>
      <c r="S9" s="2">
        <f t="shared" si="2"/>
        <v>4.18</v>
      </c>
      <c r="T9" s="116">
        <f t="shared" si="3"/>
        <v>556.7394778902503</v>
      </c>
    </row>
    <row r="10" spans="1:20" ht="35.25" customHeight="1">
      <c r="A10" s="2" t="s">
        <v>28</v>
      </c>
      <c r="B10" s="2">
        <v>66.7</v>
      </c>
      <c r="C10" s="2">
        <v>69</v>
      </c>
      <c r="D10" s="2">
        <v>64.2</v>
      </c>
      <c r="E10" s="2">
        <v>65.1</v>
      </c>
      <c r="F10" s="2">
        <v>64.3</v>
      </c>
      <c r="G10" s="11">
        <v>11.5</v>
      </c>
      <c r="H10" s="11">
        <v>11.9</v>
      </c>
      <c r="I10" s="11">
        <v>11.4</v>
      </c>
      <c r="J10" s="11">
        <v>11.8</v>
      </c>
      <c r="K10" s="11">
        <v>11.4</v>
      </c>
      <c r="L10" s="7">
        <f t="shared" si="4"/>
        <v>172.41379310344826</v>
      </c>
      <c r="M10" s="7">
        <f t="shared" si="4"/>
        <v>172.46376811594203</v>
      </c>
      <c r="N10" s="7">
        <f t="shared" si="4"/>
        <v>177.57009345794393</v>
      </c>
      <c r="O10" s="7">
        <f t="shared" si="4"/>
        <v>181.25960061443936</v>
      </c>
      <c r="P10" s="7">
        <f t="shared" si="0"/>
        <v>177.29393468118198</v>
      </c>
      <c r="Q10" s="2" t="s">
        <v>28</v>
      </c>
      <c r="R10" s="2">
        <f t="shared" si="1"/>
        <v>65.86</v>
      </c>
      <c r="S10" s="2">
        <f t="shared" si="2"/>
        <v>11.599999999999998</v>
      </c>
      <c r="T10" s="116">
        <f t="shared" si="3"/>
        <v>176.1311873671424</v>
      </c>
    </row>
    <row r="11" spans="1:20" ht="35.25" customHeight="1">
      <c r="A11" s="46" t="s">
        <v>8</v>
      </c>
      <c r="B11" s="8">
        <v>0</v>
      </c>
      <c r="C11" s="8">
        <v>10</v>
      </c>
      <c r="D11" s="8">
        <v>7</v>
      </c>
      <c r="E11" s="8">
        <v>16</v>
      </c>
      <c r="F11" s="8">
        <v>6.56</v>
      </c>
      <c r="G11" s="11">
        <v>0</v>
      </c>
      <c r="H11" s="11">
        <v>3</v>
      </c>
      <c r="I11" s="11">
        <v>2</v>
      </c>
      <c r="J11" s="11">
        <v>5</v>
      </c>
      <c r="K11" s="11">
        <v>4.92</v>
      </c>
      <c r="L11" s="7"/>
      <c r="M11" s="7">
        <f>H11/C11*1000</f>
        <v>300</v>
      </c>
      <c r="N11" s="7">
        <f>I11/D11*1000</f>
        <v>285.7142857142857</v>
      </c>
      <c r="O11" s="7">
        <f>J11/E11*1000</f>
        <v>312.5</v>
      </c>
      <c r="P11" s="7">
        <f t="shared" si="0"/>
        <v>750</v>
      </c>
      <c r="Q11" s="46" t="s">
        <v>8</v>
      </c>
      <c r="R11" s="2">
        <f t="shared" si="1"/>
        <v>7.912000000000001</v>
      </c>
      <c r="S11" s="2">
        <f t="shared" si="2"/>
        <v>2.984</v>
      </c>
      <c r="T11" s="116">
        <f t="shared" si="3"/>
        <v>377.14863498483317</v>
      </c>
    </row>
    <row r="12" spans="1:20" ht="35.25" customHeight="1" hidden="1">
      <c r="A12" s="46" t="s">
        <v>44</v>
      </c>
      <c r="B12" s="8"/>
      <c r="C12" s="8">
        <v>0.008</v>
      </c>
      <c r="D12" s="8"/>
      <c r="E12" s="8"/>
      <c r="F12" s="8"/>
      <c r="G12" s="11"/>
      <c r="H12" s="11">
        <v>0.004</v>
      </c>
      <c r="I12" s="11"/>
      <c r="J12" s="11"/>
      <c r="K12" s="11"/>
      <c r="L12" s="7"/>
      <c r="M12" s="7"/>
      <c r="N12" s="7"/>
      <c r="O12" s="7" t="e">
        <f>J12/E12*1000</f>
        <v>#DIV/0!</v>
      </c>
      <c r="P12" s="7" t="e">
        <f t="shared" si="0"/>
        <v>#DIV/0!</v>
      </c>
      <c r="Q12" s="46" t="s">
        <v>44</v>
      </c>
      <c r="R12" s="2">
        <f t="shared" si="1"/>
        <v>0.008</v>
      </c>
      <c r="S12" s="2">
        <f t="shared" si="2"/>
        <v>0.004</v>
      </c>
      <c r="T12" s="116">
        <f t="shared" si="3"/>
        <v>500</v>
      </c>
    </row>
    <row r="13" spans="1:20" ht="35.25" customHeight="1">
      <c r="A13" s="2" t="s">
        <v>32</v>
      </c>
      <c r="B13" s="2">
        <v>24.6</v>
      </c>
      <c r="C13" s="2">
        <v>5.522</v>
      </c>
      <c r="D13" s="2">
        <v>4.6</v>
      </c>
      <c r="E13" s="2">
        <v>3.89</v>
      </c>
      <c r="F13" s="2">
        <v>3.98</v>
      </c>
      <c r="G13" s="11">
        <v>7.8</v>
      </c>
      <c r="H13" s="11">
        <v>2.292</v>
      </c>
      <c r="I13" s="11">
        <v>2.42</v>
      </c>
      <c r="J13" s="11">
        <v>1.878</v>
      </c>
      <c r="K13" s="11">
        <v>2.4</v>
      </c>
      <c r="L13" s="7">
        <f aca="true" t="shared" si="5" ref="L13:N15">G13/B13*1000</f>
        <v>317.07317073170725</v>
      </c>
      <c r="M13" s="7">
        <f t="shared" si="5"/>
        <v>415.06700470843896</v>
      </c>
      <c r="N13" s="7">
        <f t="shared" si="5"/>
        <v>526.0869565217392</v>
      </c>
      <c r="O13" s="7">
        <f>J13/E13*1000</f>
        <v>482.7763496143959</v>
      </c>
      <c r="P13" s="7">
        <f t="shared" si="0"/>
        <v>603.0150753768844</v>
      </c>
      <c r="Q13" s="2" t="s">
        <v>32</v>
      </c>
      <c r="R13" s="2">
        <f t="shared" si="1"/>
        <v>8.5184</v>
      </c>
      <c r="S13" s="2">
        <f t="shared" si="2"/>
        <v>3.3579999999999997</v>
      </c>
      <c r="T13" s="116">
        <f t="shared" si="3"/>
        <v>394.20548459804655</v>
      </c>
    </row>
    <row r="14" spans="1:20" ht="35.25" customHeight="1">
      <c r="A14" s="2" t="s">
        <v>11</v>
      </c>
      <c r="B14" s="2">
        <v>23</v>
      </c>
      <c r="C14" s="2">
        <v>21</v>
      </c>
      <c r="D14" s="2">
        <v>12</v>
      </c>
      <c r="E14" s="2">
        <v>14</v>
      </c>
      <c r="F14" s="2">
        <v>11</v>
      </c>
      <c r="G14" s="11">
        <v>8</v>
      </c>
      <c r="H14" s="11">
        <v>7</v>
      </c>
      <c r="I14" s="11">
        <v>3</v>
      </c>
      <c r="J14" s="11">
        <v>3</v>
      </c>
      <c r="K14" s="11">
        <v>3</v>
      </c>
      <c r="L14" s="7">
        <f t="shared" si="5"/>
        <v>347.82608695652175</v>
      </c>
      <c r="M14" s="7">
        <f t="shared" si="5"/>
        <v>333.3333333333333</v>
      </c>
      <c r="N14" s="7">
        <f t="shared" si="5"/>
        <v>250</v>
      </c>
      <c r="O14" s="7">
        <f>J14/E14*1000</f>
        <v>214.28571428571428</v>
      </c>
      <c r="P14" s="7">
        <f t="shared" si="0"/>
        <v>272.7272727272727</v>
      </c>
      <c r="Q14" s="2" t="s">
        <v>11</v>
      </c>
      <c r="R14" s="2">
        <f t="shared" si="1"/>
        <v>16.2</v>
      </c>
      <c r="S14" s="2">
        <f t="shared" si="2"/>
        <v>4.8</v>
      </c>
      <c r="T14" s="116">
        <f t="shared" si="3"/>
        <v>296.2962962962963</v>
      </c>
    </row>
    <row r="15" spans="1:20" ht="35.25" customHeight="1">
      <c r="A15" s="2" t="s">
        <v>13</v>
      </c>
      <c r="B15" s="2">
        <v>106.5</v>
      </c>
      <c r="C15" s="2">
        <v>117.8</v>
      </c>
      <c r="D15" s="2">
        <v>86.9</v>
      </c>
      <c r="E15" s="2">
        <v>74.5</v>
      </c>
      <c r="F15" s="2">
        <v>43</v>
      </c>
      <c r="G15" s="11">
        <v>23</v>
      </c>
      <c r="H15" s="11">
        <v>20.7</v>
      </c>
      <c r="I15" s="11">
        <v>29.8</v>
      </c>
      <c r="J15" s="11">
        <v>27.5</v>
      </c>
      <c r="K15" s="11">
        <v>16</v>
      </c>
      <c r="L15" s="7">
        <f t="shared" si="5"/>
        <v>215.96244131455398</v>
      </c>
      <c r="M15" s="7">
        <f t="shared" si="5"/>
        <v>175.72156196943973</v>
      </c>
      <c r="N15" s="7">
        <f t="shared" si="5"/>
        <v>342.9228998849252</v>
      </c>
      <c r="O15" s="7">
        <f>J15/E15*1000</f>
        <v>369.1275167785235</v>
      </c>
      <c r="P15" s="7">
        <f t="shared" si="0"/>
        <v>372.09302325581393</v>
      </c>
      <c r="Q15" s="2" t="s">
        <v>13</v>
      </c>
      <c r="R15" s="2">
        <f t="shared" si="1"/>
        <v>85.74000000000001</v>
      </c>
      <c r="S15" s="2">
        <f t="shared" si="2"/>
        <v>23.4</v>
      </c>
      <c r="T15" s="116">
        <f t="shared" si="3"/>
        <v>272.91812456263114</v>
      </c>
    </row>
    <row r="16" spans="1:20" ht="35.25" customHeight="1">
      <c r="A16" s="12" t="s">
        <v>14</v>
      </c>
      <c r="B16" s="2">
        <v>35</v>
      </c>
      <c r="C16" s="2">
        <v>37</v>
      </c>
      <c r="D16" s="2">
        <v>40</v>
      </c>
      <c r="E16" s="2">
        <v>40</v>
      </c>
      <c r="F16" s="2">
        <v>16</v>
      </c>
      <c r="G16" s="11">
        <v>8</v>
      </c>
      <c r="H16" s="11">
        <v>12</v>
      </c>
      <c r="I16" s="11">
        <v>12</v>
      </c>
      <c r="J16" s="11">
        <v>13</v>
      </c>
      <c r="K16" s="11">
        <v>3</v>
      </c>
      <c r="L16" s="7">
        <f>G16/B16*1000</f>
        <v>228.57142857142856</v>
      </c>
      <c r="M16" s="7">
        <f aca="true" t="shared" si="6" ref="M16:M22">H16/C16*1000</f>
        <v>324.3243243243243</v>
      </c>
      <c r="N16" s="7">
        <f aca="true" t="shared" si="7" ref="N16:N22">I16/D16*1000</f>
        <v>300</v>
      </c>
      <c r="O16" s="7">
        <f aca="true" t="shared" si="8" ref="O16:O22">J16/E16*1000</f>
        <v>325</v>
      </c>
      <c r="P16" s="7">
        <f aca="true" t="shared" si="9" ref="P16:P22">K16/F16*1000</f>
        <v>187.5</v>
      </c>
      <c r="Q16" s="12" t="s">
        <v>14</v>
      </c>
      <c r="R16" s="2">
        <f t="shared" si="1"/>
        <v>33.6</v>
      </c>
      <c r="S16" s="2">
        <f t="shared" si="2"/>
        <v>9.6</v>
      </c>
      <c r="T16" s="116">
        <f t="shared" si="3"/>
        <v>285.7142857142857</v>
      </c>
    </row>
    <row r="17" spans="1:20" ht="35.25" customHeight="1">
      <c r="A17" s="24" t="s">
        <v>177</v>
      </c>
      <c r="B17" s="8">
        <v>93.35</v>
      </c>
      <c r="C17" s="11">
        <v>85.66</v>
      </c>
      <c r="D17" s="11">
        <v>76.042</v>
      </c>
      <c r="E17" s="11">
        <v>64.84</v>
      </c>
      <c r="F17" s="11">
        <v>68.9</v>
      </c>
      <c r="G17" s="8">
        <v>38.82</v>
      </c>
      <c r="H17" s="11">
        <v>31.78</v>
      </c>
      <c r="I17" s="11">
        <v>27.35</v>
      </c>
      <c r="J17" s="11">
        <v>23.29</v>
      </c>
      <c r="K17" s="11">
        <v>24.94</v>
      </c>
      <c r="L17" s="7">
        <f aca="true" t="shared" si="10" ref="L17:L22">G17/B17*1000</f>
        <v>415.8543117300482</v>
      </c>
      <c r="M17" s="7">
        <f t="shared" si="6"/>
        <v>371.0016343684334</v>
      </c>
      <c r="N17" s="7">
        <f t="shared" si="7"/>
        <v>359.6696562426028</v>
      </c>
      <c r="O17" s="7">
        <f t="shared" si="8"/>
        <v>359.19185687847005</v>
      </c>
      <c r="P17" s="7">
        <f t="shared" si="9"/>
        <v>361.97387518142233</v>
      </c>
      <c r="Q17" s="24" t="s">
        <v>177</v>
      </c>
      <c r="R17" s="2">
        <f t="shared" si="1"/>
        <v>77.75840000000001</v>
      </c>
      <c r="S17" s="2">
        <f t="shared" si="2"/>
        <v>29.235999999999997</v>
      </c>
      <c r="T17" s="116">
        <f t="shared" si="3"/>
        <v>375.985102574127</v>
      </c>
    </row>
    <row r="18" spans="1:20" ht="35.25" customHeight="1" hidden="1">
      <c r="A18" s="24" t="s">
        <v>20</v>
      </c>
      <c r="B18" s="11">
        <v>0.3</v>
      </c>
      <c r="C18" s="11">
        <v>0.05</v>
      </c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24" t="s">
        <v>20</v>
      </c>
      <c r="R18" s="2">
        <f t="shared" si="1"/>
        <v>0.175</v>
      </c>
      <c r="S18" s="2" t="e">
        <f t="shared" si="2"/>
        <v>#DIV/0!</v>
      </c>
      <c r="T18" s="116" t="e">
        <f t="shared" si="3"/>
        <v>#DIV/0!</v>
      </c>
    </row>
    <row r="19" spans="1:20" ht="35.25" customHeight="1" hidden="1">
      <c r="A19" s="24" t="s">
        <v>175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7"/>
      <c r="M19" s="7"/>
      <c r="N19" s="7"/>
      <c r="O19" s="7"/>
      <c r="P19" s="7"/>
      <c r="Q19" s="24" t="s">
        <v>175</v>
      </c>
      <c r="R19" s="2">
        <f t="shared" si="1"/>
        <v>0</v>
      </c>
      <c r="S19" s="2">
        <f t="shared" si="2"/>
        <v>0</v>
      </c>
      <c r="T19" s="116" t="e">
        <f t="shared" si="3"/>
        <v>#DIV/0!</v>
      </c>
    </row>
    <row r="20" spans="1:20" ht="35.25" customHeight="1">
      <c r="A20" s="2" t="s">
        <v>24</v>
      </c>
      <c r="B20" s="2">
        <v>3.714</v>
      </c>
      <c r="C20" s="2">
        <v>3.569</v>
      </c>
      <c r="D20" s="2">
        <v>4</v>
      </c>
      <c r="E20" s="2">
        <v>4</v>
      </c>
      <c r="F20" s="2">
        <v>4</v>
      </c>
      <c r="G20" s="11">
        <v>2.529</v>
      </c>
      <c r="H20" s="11">
        <v>2.408</v>
      </c>
      <c r="I20" s="11">
        <v>2.8</v>
      </c>
      <c r="J20" s="11">
        <v>2.8</v>
      </c>
      <c r="K20" s="11">
        <v>2.8</v>
      </c>
      <c r="L20" s="7">
        <f t="shared" si="10"/>
        <v>680.9369951534733</v>
      </c>
      <c r="M20" s="7">
        <f t="shared" si="6"/>
        <v>674.6987951807229</v>
      </c>
      <c r="N20" s="7">
        <f t="shared" si="7"/>
        <v>700</v>
      </c>
      <c r="O20" s="7">
        <f t="shared" si="8"/>
        <v>700</v>
      </c>
      <c r="P20" s="7">
        <f t="shared" si="9"/>
        <v>700</v>
      </c>
      <c r="Q20" s="2" t="s">
        <v>24</v>
      </c>
      <c r="R20" s="2">
        <f t="shared" si="1"/>
        <v>3.8566000000000003</v>
      </c>
      <c r="S20" s="2">
        <f t="shared" si="2"/>
        <v>2.6673999999999998</v>
      </c>
      <c r="T20" s="116">
        <f t="shared" si="3"/>
        <v>691.6454908468597</v>
      </c>
    </row>
    <row r="21" spans="1:20" ht="35.25" customHeight="1">
      <c r="A21" s="2" t="s">
        <v>33</v>
      </c>
      <c r="B21" s="2">
        <v>0.08</v>
      </c>
      <c r="C21" s="2">
        <v>0.139</v>
      </c>
      <c r="D21" s="2"/>
      <c r="E21" s="2">
        <v>0.14</v>
      </c>
      <c r="F21" s="2">
        <v>0.14</v>
      </c>
      <c r="G21" s="11">
        <v>0.06</v>
      </c>
      <c r="H21" s="11">
        <v>0.08</v>
      </c>
      <c r="I21" s="11"/>
      <c r="J21" s="11">
        <v>0.08</v>
      </c>
      <c r="K21" s="11">
        <v>0.08</v>
      </c>
      <c r="L21" s="7">
        <f t="shared" si="10"/>
        <v>750</v>
      </c>
      <c r="M21" s="7">
        <f t="shared" si="6"/>
        <v>575.5395683453237</v>
      </c>
      <c r="N21" s="7"/>
      <c r="O21" s="7">
        <f t="shared" si="8"/>
        <v>571.4285714285714</v>
      </c>
      <c r="P21" s="7">
        <f t="shared" si="9"/>
        <v>571.4285714285714</v>
      </c>
      <c r="Q21" s="94" t="s">
        <v>33</v>
      </c>
      <c r="R21" s="2">
        <f t="shared" si="1"/>
        <v>0.12475000000000001</v>
      </c>
      <c r="S21" s="2">
        <f t="shared" si="2"/>
        <v>0.07500000000000001</v>
      </c>
      <c r="T21" s="116">
        <f t="shared" si="3"/>
        <v>601.2024048096193</v>
      </c>
    </row>
    <row r="22" spans="1:20" ht="35.25" customHeight="1">
      <c r="A22" s="2" t="s">
        <v>25</v>
      </c>
      <c r="B22" s="8">
        <f>SUM(B7:B21)</f>
        <v>371.04400000000004</v>
      </c>
      <c r="C22" s="8">
        <f aca="true" t="shared" si="11" ref="C22:K22">SUM(C7:C21)</f>
        <v>364.398</v>
      </c>
      <c r="D22" s="8">
        <f t="shared" si="11"/>
        <v>310.41200000000003</v>
      </c>
      <c r="E22" s="8">
        <f t="shared" si="11"/>
        <v>298.74</v>
      </c>
      <c r="F22" s="8">
        <f t="shared" si="11"/>
        <v>232.13</v>
      </c>
      <c r="G22" s="8">
        <f t="shared" si="11"/>
        <v>107.709</v>
      </c>
      <c r="H22" s="8">
        <f t="shared" si="11"/>
        <v>98.084</v>
      </c>
      <c r="I22" s="8">
        <f t="shared" si="11"/>
        <v>100.83</v>
      </c>
      <c r="J22" s="8">
        <f t="shared" si="11"/>
        <v>97.838</v>
      </c>
      <c r="K22" s="8">
        <f t="shared" si="11"/>
        <v>76.17</v>
      </c>
      <c r="L22" s="7">
        <f t="shared" si="10"/>
        <v>290.2863272280376</v>
      </c>
      <c r="M22" s="7">
        <f t="shared" si="6"/>
        <v>269.1672292383602</v>
      </c>
      <c r="N22" s="7">
        <f t="shared" si="7"/>
        <v>324.8263598056776</v>
      </c>
      <c r="O22" s="7">
        <f t="shared" si="8"/>
        <v>327.50217580504784</v>
      </c>
      <c r="P22" s="7">
        <f t="shared" si="9"/>
        <v>328.13509671304877</v>
      </c>
      <c r="Q22" s="2" t="s">
        <v>25</v>
      </c>
      <c r="R22" s="2">
        <f t="shared" si="1"/>
        <v>315.3448</v>
      </c>
      <c r="S22" s="2">
        <f t="shared" si="2"/>
        <v>96.12620000000001</v>
      </c>
      <c r="T22" s="116">
        <f t="shared" si="3"/>
        <v>304.8288730304099</v>
      </c>
    </row>
    <row r="23" spans="1:18" ht="15.75">
      <c r="A23" s="93"/>
      <c r="R23" s="49">
        <v>38</v>
      </c>
    </row>
    <row r="24" spans="2:11" ht="15">
      <c r="B24" s="19">
        <f>SUM(B7:B21)</f>
        <v>371.04400000000004</v>
      </c>
      <c r="C24" s="19">
        <f aca="true" t="shared" si="12" ref="C24:K24">SUM(C7:C21)</f>
        <v>364.398</v>
      </c>
      <c r="D24" s="19">
        <f t="shared" si="12"/>
        <v>310.41200000000003</v>
      </c>
      <c r="E24" s="19">
        <f t="shared" si="12"/>
        <v>298.74</v>
      </c>
      <c r="F24" s="19">
        <f t="shared" si="12"/>
        <v>232.13</v>
      </c>
      <c r="G24" s="19">
        <f t="shared" si="12"/>
        <v>107.709</v>
      </c>
      <c r="H24" s="19">
        <f t="shared" si="12"/>
        <v>98.084</v>
      </c>
      <c r="I24" s="19">
        <f t="shared" si="12"/>
        <v>100.83</v>
      </c>
      <c r="J24" s="19">
        <f t="shared" si="12"/>
        <v>97.838</v>
      </c>
      <c r="K24" s="19">
        <f t="shared" si="12"/>
        <v>76.17</v>
      </c>
    </row>
    <row r="25" spans="2:11" ht="15">
      <c r="B25" s="19">
        <f aca="true" t="shared" si="13" ref="B25:K25">B24-B22</f>
        <v>0</v>
      </c>
      <c r="C25" s="19">
        <f t="shared" si="13"/>
        <v>0</v>
      </c>
      <c r="D25" s="19">
        <f t="shared" si="13"/>
        <v>0</v>
      </c>
      <c r="E25" s="19">
        <f t="shared" si="13"/>
        <v>0</v>
      </c>
      <c r="F25" s="19">
        <f t="shared" si="13"/>
        <v>0</v>
      </c>
      <c r="G25" s="19">
        <f t="shared" si="13"/>
        <v>0</v>
      </c>
      <c r="H25" s="19">
        <f t="shared" si="13"/>
        <v>0</v>
      </c>
      <c r="I25" s="19">
        <f t="shared" si="13"/>
        <v>0</v>
      </c>
      <c r="J25" s="19">
        <f t="shared" si="13"/>
        <v>0</v>
      </c>
      <c r="K25" s="19">
        <f t="shared" si="13"/>
        <v>0</v>
      </c>
    </row>
    <row r="40" ht="15.75" thickBot="1"/>
    <row r="41" spans="13:14" ht="15.75" thickBot="1">
      <c r="M41" s="14"/>
      <c r="N41" s="14"/>
    </row>
  </sheetData>
  <sheetProtection/>
  <mergeCells count="8">
    <mergeCell ref="L5:P5"/>
    <mergeCell ref="Q1:T1"/>
    <mergeCell ref="Q2:T2"/>
    <mergeCell ref="Q4:Q5"/>
    <mergeCell ref="A3:M3"/>
    <mergeCell ref="A5:A6"/>
    <mergeCell ref="B5:F5"/>
    <mergeCell ref="G5:K5"/>
  </mergeCells>
  <printOptions horizontalCentered="1"/>
  <pageMargins left="0.5118110236220472" right="0.5118110236220472" top="0.98425196850393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80" zoomScaleNormal="60" zoomScaleSheetLayoutView="80" zoomScalePageLayoutView="0" workbookViewId="0" topLeftCell="A1">
      <pane xSplit="1" ySplit="6" topLeftCell="L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39" sqref="R39"/>
    </sheetView>
  </sheetViews>
  <sheetFormatPr defaultColWidth="9.140625" defaultRowHeight="12.75"/>
  <cols>
    <col min="1" max="1" width="21.7109375" style="3" customWidth="1"/>
    <col min="2" max="3" width="9.8515625" style="3" customWidth="1"/>
    <col min="4" max="5" width="10.7109375" style="3" customWidth="1"/>
    <col min="6" max="6" width="11.140625" style="3" customWidth="1"/>
    <col min="7" max="9" width="10.00390625" style="3" customWidth="1"/>
    <col min="10" max="10" width="10.7109375" style="3" customWidth="1"/>
    <col min="11" max="11" width="11.140625" style="3" customWidth="1"/>
    <col min="12" max="13" width="9.8515625" style="3" customWidth="1"/>
    <col min="14" max="14" width="11.140625" style="3" customWidth="1"/>
    <col min="15" max="15" width="10.57421875" style="3" bestFit="1" customWidth="1"/>
    <col min="16" max="16" width="10.7109375" style="3" customWidth="1"/>
    <col min="17" max="17" width="23.140625" style="3" customWidth="1"/>
    <col min="18" max="18" width="13.7109375" style="3" customWidth="1"/>
    <col min="19" max="19" width="17.140625" style="3" customWidth="1"/>
    <col min="20" max="20" width="13.7109375" style="3" bestFit="1" customWidth="1"/>
    <col min="21" max="16384" width="9.140625" style="3" customWidth="1"/>
  </cols>
  <sheetData>
    <row r="1" spans="17:20" ht="15.75">
      <c r="Q1" s="215" t="s">
        <v>151</v>
      </c>
      <c r="R1" s="215"/>
      <c r="S1" s="215"/>
      <c r="T1" s="215"/>
    </row>
    <row r="2" spans="17:20" ht="15">
      <c r="Q2" s="205" t="s">
        <v>182</v>
      </c>
      <c r="R2" s="205"/>
      <c r="S2" s="205"/>
      <c r="T2" s="205"/>
    </row>
    <row r="3" spans="1:17" ht="11.25" customHeight="1">
      <c r="A3" s="215" t="s">
        <v>91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60"/>
      <c r="Q3" s="19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Q4" s="216" t="s">
        <v>148</v>
      </c>
      <c r="R4" s="104" t="s">
        <v>135</v>
      </c>
      <c r="S4" s="104" t="s">
        <v>136</v>
      </c>
      <c r="T4" s="104" t="s">
        <v>137</v>
      </c>
    </row>
    <row r="5" spans="1:20" ht="21.75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17"/>
      <c r="R5" s="105" t="s">
        <v>138</v>
      </c>
      <c r="S5" s="112" t="s">
        <v>139</v>
      </c>
      <c r="T5" s="113" t="s">
        <v>140</v>
      </c>
    </row>
    <row r="6" spans="1:20" s="20" customFormat="1" ht="25.5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32">
        <v>1</v>
      </c>
      <c r="R6" s="114">
        <v>2</v>
      </c>
      <c r="S6" s="114">
        <v>3</v>
      </c>
      <c r="T6" s="114">
        <v>4</v>
      </c>
    </row>
    <row r="7" spans="1:20" ht="23.25" customHeight="1">
      <c r="A7" s="2" t="s">
        <v>1</v>
      </c>
      <c r="B7" s="8">
        <v>98.21</v>
      </c>
      <c r="C7" s="8">
        <v>52.27</v>
      </c>
      <c r="D7" s="8">
        <v>44</v>
      </c>
      <c r="E7" s="8">
        <v>45.77</v>
      </c>
      <c r="F7" s="8">
        <v>85</v>
      </c>
      <c r="G7" s="8">
        <v>19</v>
      </c>
      <c r="H7" s="8">
        <v>13</v>
      </c>
      <c r="I7" s="8">
        <v>12.41</v>
      </c>
      <c r="J7" s="8">
        <v>16.92</v>
      </c>
      <c r="K7" s="8">
        <v>28</v>
      </c>
      <c r="L7" s="7">
        <f>G7/B7*1000</f>
        <v>193.46298747581713</v>
      </c>
      <c r="M7" s="7">
        <f>H7/C7*1000</f>
        <v>248.70862827625785</v>
      </c>
      <c r="N7" s="7">
        <f>I7/D7*1000</f>
        <v>282.04545454545456</v>
      </c>
      <c r="O7" s="7">
        <f>J7/E7*1000</f>
        <v>369.6744592527857</v>
      </c>
      <c r="P7" s="7">
        <f>K7/F7*1000</f>
        <v>329.4117647058824</v>
      </c>
      <c r="Q7" s="2" t="s">
        <v>1</v>
      </c>
      <c r="R7" s="2">
        <f>AVERAGE(B7:F7)</f>
        <v>65.05</v>
      </c>
      <c r="S7" s="2">
        <f>AVERAGE(G7:K7)</f>
        <v>17.866</v>
      </c>
      <c r="T7" s="116">
        <f>S7/R7*1000</f>
        <v>274.65026902382783</v>
      </c>
    </row>
    <row r="8" spans="1:20" ht="23.25" customHeight="1">
      <c r="A8" s="2" t="s">
        <v>34</v>
      </c>
      <c r="B8" s="8">
        <v>1.1</v>
      </c>
      <c r="C8" s="8">
        <v>1.13</v>
      </c>
      <c r="D8" s="8">
        <v>1.709</v>
      </c>
      <c r="E8" s="8">
        <v>1.6</v>
      </c>
      <c r="F8" s="8">
        <v>1.72</v>
      </c>
      <c r="G8" s="8">
        <v>0.8</v>
      </c>
      <c r="H8" s="8">
        <v>0.91</v>
      </c>
      <c r="I8" s="8"/>
      <c r="J8" s="8">
        <v>1.31</v>
      </c>
      <c r="K8" s="8">
        <v>0.71</v>
      </c>
      <c r="L8" s="7">
        <f aca="true" t="shared" si="0" ref="L8:L37">G8/B8*1000</f>
        <v>727.2727272727273</v>
      </c>
      <c r="M8" s="7">
        <f aca="true" t="shared" si="1" ref="M8:M37">H8/C8*1000</f>
        <v>805.3097345132745</v>
      </c>
      <c r="N8" s="7">
        <f aca="true" t="shared" si="2" ref="N8:N37">I8/D8*1000</f>
        <v>0</v>
      </c>
      <c r="O8" s="7">
        <f aca="true" t="shared" si="3" ref="O8:O37">J8/E8*1000</f>
        <v>818.75</v>
      </c>
      <c r="P8" s="7">
        <f aca="true" t="shared" si="4" ref="P8:P37">K8/F8*1000</f>
        <v>412.7906976744186</v>
      </c>
      <c r="Q8" s="2" t="s">
        <v>34</v>
      </c>
      <c r="R8" s="2">
        <f aca="true" t="shared" si="5" ref="R8:R37">AVERAGE(B8:F8)</f>
        <v>1.4518</v>
      </c>
      <c r="S8" s="2">
        <f aca="true" t="shared" si="6" ref="S8:S37">AVERAGE(G8:K8)</f>
        <v>0.9325</v>
      </c>
      <c r="T8" s="116">
        <f aca="true" t="shared" si="7" ref="T8:T37">S8/R8*1000</f>
        <v>642.3061027689765</v>
      </c>
    </row>
    <row r="9" spans="1:20" ht="23.25" customHeight="1">
      <c r="A9" s="2" t="s">
        <v>30</v>
      </c>
      <c r="B9" s="8">
        <v>11.9</v>
      </c>
      <c r="C9" s="8">
        <v>11.91</v>
      </c>
      <c r="D9" s="8">
        <v>11.41</v>
      </c>
      <c r="E9" s="8">
        <v>11.7</v>
      </c>
      <c r="F9" s="8">
        <v>12.17</v>
      </c>
      <c r="G9" s="8">
        <v>6.7</v>
      </c>
      <c r="H9" s="8">
        <v>6.74</v>
      </c>
      <c r="I9" s="8">
        <v>8.01</v>
      </c>
      <c r="J9" s="8">
        <v>8.57</v>
      </c>
      <c r="K9" s="8">
        <v>9.23</v>
      </c>
      <c r="L9" s="7">
        <f t="shared" si="0"/>
        <v>563.0252100840336</v>
      </c>
      <c r="M9" s="7">
        <f t="shared" si="1"/>
        <v>565.9109991603694</v>
      </c>
      <c r="N9" s="7">
        <f t="shared" si="2"/>
        <v>702.0157756354075</v>
      </c>
      <c r="O9" s="7">
        <f t="shared" si="3"/>
        <v>732.4786324786326</v>
      </c>
      <c r="P9" s="7">
        <f t="shared" si="4"/>
        <v>758.4223500410848</v>
      </c>
      <c r="Q9" s="2" t="s">
        <v>30</v>
      </c>
      <c r="R9" s="2">
        <f t="shared" si="5"/>
        <v>11.818000000000001</v>
      </c>
      <c r="S9" s="2">
        <f t="shared" si="6"/>
        <v>7.85</v>
      </c>
      <c r="T9" s="116">
        <f t="shared" si="7"/>
        <v>664.2409883228971</v>
      </c>
    </row>
    <row r="10" spans="1:20" ht="23.25" customHeight="1">
      <c r="A10" s="2" t="s">
        <v>35</v>
      </c>
      <c r="B10" s="8">
        <v>2.7</v>
      </c>
      <c r="C10" s="8">
        <v>2.55</v>
      </c>
      <c r="D10" s="8">
        <v>2.21</v>
      </c>
      <c r="E10" s="8">
        <v>2.28</v>
      </c>
      <c r="F10" s="8">
        <v>2.93</v>
      </c>
      <c r="G10" s="8">
        <v>2.1</v>
      </c>
      <c r="H10" s="8">
        <v>2.25</v>
      </c>
      <c r="I10" s="8">
        <v>1.95</v>
      </c>
      <c r="J10" s="8">
        <v>1.99</v>
      </c>
      <c r="K10" s="8">
        <v>2.56</v>
      </c>
      <c r="L10" s="7">
        <f t="shared" si="0"/>
        <v>777.7777777777778</v>
      </c>
      <c r="M10" s="7">
        <f t="shared" si="1"/>
        <v>882.3529411764707</v>
      </c>
      <c r="N10" s="7">
        <f t="shared" si="2"/>
        <v>882.3529411764706</v>
      </c>
      <c r="O10" s="7">
        <f t="shared" si="3"/>
        <v>872.8070175438597</v>
      </c>
      <c r="P10" s="7">
        <f t="shared" si="4"/>
        <v>873.7201365187714</v>
      </c>
      <c r="Q10" s="2" t="s">
        <v>35</v>
      </c>
      <c r="R10" s="2">
        <f t="shared" si="5"/>
        <v>2.534</v>
      </c>
      <c r="S10" s="2">
        <f t="shared" si="6"/>
        <v>2.17</v>
      </c>
      <c r="T10" s="116">
        <f t="shared" si="7"/>
        <v>856.3535911602211</v>
      </c>
    </row>
    <row r="11" spans="1:20" ht="23.25" customHeight="1">
      <c r="A11" s="2" t="s">
        <v>31</v>
      </c>
      <c r="B11" s="8">
        <v>19.9</v>
      </c>
      <c r="C11" s="8">
        <v>20.1</v>
      </c>
      <c r="D11" s="8">
        <v>18.8</v>
      </c>
      <c r="E11" s="8">
        <v>17.8</v>
      </c>
      <c r="F11" s="8">
        <v>17.6</v>
      </c>
      <c r="G11" s="8">
        <v>6.6</v>
      </c>
      <c r="H11" s="8">
        <v>7.6</v>
      </c>
      <c r="I11" s="8">
        <v>5.5</v>
      </c>
      <c r="J11" s="8">
        <v>5</v>
      </c>
      <c r="K11" s="8">
        <v>8</v>
      </c>
      <c r="L11" s="7">
        <f t="shared" si="0"/>
        <v>331.65829145728645</v>
      </c>
      <c r="M11" s="7">
        <f t="shared" si="1"/>
        <v>378.10945273631836</v>
      </c>
      <c r="N11" s="7">
        <f t="shared" si="2"/>
        <v>292.5531914893617</v>
      </c>
      <c r="O11" s="7">
        <f t="shared" si="3"/>
        <v>280.89887640449433</v>
      </c>
      <c r="P11" s="7">
        <f t="shared" si="4"/>
        <v>454.5454545454545</v>
      </c>
      <c r="Q11" s="2" t="s">
        <v>31</v>
      </c>
      <c r="R11" s="2">
        <f t="shared" si="5"/>
        <v>18.839999999999996</v>
      </c>
      <c r="S11" s="2">
        <f t="shared" si="6"/>
        <v>6.540000000000001</v>
      </c>
      <c r="T11" s="116">
        <f t="shared" si="7"/>
        <v>347.13375796178354</v>
      </c>
    </row>
    <row r="12" spans="1:20" ht="23.25" customHeight="1">
      <c r="A12" s="2" t="s">
        <v>8</v>
      </c>
      <c r="B12" s="8">
        <v>289</v>
      </c>
      <c r="C12" s="8">
        <v>247</v>
      </c>
      <c r="D12" s="8">
        <v>132</v>
      </c>
      <c r="E12" s="8">
        <v>236</v>
      </c>
      <c r="F12" s="8">
        <v>181</v>
      </c>
      <c r="G12" s="8">
        <v>127</v>
      </c>
      <c r="H12" s="8">
        <v>117</v>
      </c>
      <c r="I12" s="8">
        <v>34</v>
      </c>
      <c r="J12" s="8">
        <v>121</v>
      </c>
      <c r="K12" s="8">
        <v>102</v>
      </c>
      <c r="L12" s="7">
        <f t="shared" si="0"/>
        <v>439.4463667820069</v>
      </c>
      <c r="M12" s="7">
        <f t="shared" si="1"/>
        <v>473.6842105263158</v>
      </c>
      <c r="N12" s="7">
        <f t="shared" si="2"/>
        <v>257.57575757575756</v>
      </c>
      <c r="O12" s="7">
        <f t="shared" si="3"/>
        <v>512.7118644067797</v>
      </c>
      <c r="P12" s="7">
        <f t="shared" si="4"/>
        <v>563.5359116022099</v>
      </c>
      <c r="Q12" s="2" t="s">
        <v>8</v>
      </c>
      <c r="R12" s="2">
        <f t="shared" si="5"/>
        <v>217</v>
      </c>
      <c r="S12" s="2">
        <f t="shared" si="6"/>
        <v>100.2</v>
      </c>
      <c r="T12" s="116">
        <f t="shared" si="7"/>
        <v>461.7511520737327</v>
      </c>
    </row>
    <row r="13" spans="1:20" ht="23.25" customHeight="1">
      <c r="A13" s="2" t="s">
        <v>36</v>
      </c>
      <c r="B13" s="8">
        <v>3</v>
      </c>
      <c r="C13" s="8">
        <v>3.5</v>
      </c>
      <c r="D13" s="8">
        <v>2.8</v>
      </c>
      <c r="E13" s="8">
        <v>1.3</v>
      </c>
      <c r="F13" s="8">
        <v>2.1</v>
      </c>
      <c r="G13" s="8">
        <v>1.2</v>
      </c>
      <c r="H13" s="8">
        <v>1.6</v>
      </c>
      <c r="I13" s="8">
        <v>1</v>
      </c>
      <c r="J13" s="8">
        <v>0.7</v>
      </c>
      <c r="K13" s="8">
        <v>0.8</v>
      </c>
      <c r="L13" s="7">
        <f t="shared" si="0"/>
        <v>399.99999999999994</v>
      </c>
      <c r="M13" s="7">
        <f t="shared" si="1"/>
        <v>457.14285714285717</v>
      </c>
      <c r="N13" s="7">
        <f t="shared" si="2"/>
        <v>357.14285714285717</v>
      </c>
      <c r="O13" s="7">
        <f t="shared" si="3"/>
        <v>538.4615384615385</v>
      </c>
      <c r="P13" s="7">
        <f t="shared" si="4"/>
        <v>380.9523809523809</v>
      </c>
      <c r="Q13" s="2" t="s">
        <v>36</v>
      </c>
      <c r="R13" s="2">
        <f t="shared" si="5"/>
        <v>2.54</v>
      </c>
      <c r="S13" s="2">
        <f t="shared" si="6"/>
        <v>1.06</v>
      </c>
      <c r="T13" s="116">
        <f t="shared" si="7"/>
        <v>417.32283464566933</v>
      </c>
    </row>
    <row r="14" spans="1:20" ht="23.25" customHeight="1">
      <c r="A14" s="2" t="s">
        <v>48</v>
      </c>
      <c r="B14" s="8">
        <v>3.2</v>
      </c>
      <c r="C14" s="8">
        <v>3.13</v>
      </c>
      <c r="D14" s="8">
        <v>2.71</v>
      </c>
      <c r="E14" s="8">
        <v>1.87</v>
      </c>
      <c r="F14" s="8">
        <v>2.05</v>
      </c>
      <c r="G14" s="8">
        <v>1.1</v>
      </c>
      <c r="H14" s="8">
        <v>1.06</v>
      </c>
      <c r="I14" s="8">
        <v>0.96</v>
      </c>
      <c r="J14" s="8">
        <v>0.65</v>
      </c>
      <c r="K14" s="8">
        <v>0.72</v>
      </c>
      <c r="L14" s="7">
        <f t="shared" si="0"/>
        <v>343.75</v>
      </c>
      <c r="M14" s="7">
        <f t="shared" si="1"/>
        <v>338.65814696485626</v>
      </c>
      <c r="N14" s="7">
        <f t="shared" si="2"/>
        <v>354.24354243542433</v>
      </c>
      <c r="O14" s="7">
        <f t="shared" si="3"/>
        <v>347.59358288770056</v>
      </c>
      <c r="P14" s="7">
        <f t="shared" si="4"/>
        <v>351.219512195122</v>
      </c>
      <c r="Q14" s="2" t="s">
        <v>48</v>
      </c>
      <c r="R14" s="2">
        <f t="shared" si="5"/>
        <v>2.592</v>
      </c>
      <c r="S14" s="2">
        <f t="shared" si="6"/>
        <v>0.898</v>
      </c>
      <c r="T14" s="116">
        <f t="shared" si="7"/>
        <v>346.4506172839506</v>
      </c>
    </row>
    <row r="15" spans="1:20" ht="23.25" customHeight="1">
      <c r="A15" s="2" t="s">
        <v>37</v>
      </c>
      <c r="B15" s="8">
        <v>4.626</v>
      </c>
      <c r="C15" s="8">
        <v>4.346</v>
      </c>
      <c r="D15" s="8">
        <v>4.79</v>
      </c>
      <c r="E15" s="8">
        <v>4.93</v>
      </c>
      <c r="F15" s="8">
        <v>3.8</v>
      </c>
      <c r="G15" s="8">
        <v>2.04</v>
      </c>
      <c r="H15" s="8">
        <v>1.91</v>
      </c>
      <c r="I15" s="8">
        <v>2.09</v>
      </c>
      <c r="J15" s="8">
        <v>2.15</v>
      </c>
      <c r="K15" s="8">
        <v>1.57</v>
      </c>
      <c r="L15" s="7">
        <f t="shared" si="0"/>
        <v>440.98573281452656</v>
      </c>
      <c r="M15" s="7">
        <f t="shared" si="1"/>
        <v>439.4845835250805</v>
      </c>
      <c r="N15" s="7">
        <f t="shared" si="2"/>
        <v>436.3256784968684</v>
      </c>
      <c r="O15" s="7">
        <f t="shared" si="3"/>
        <v>436.105476673428</v>
      </c>
      <c r="P15" s="7">
        <f t="shared" si="4"/>
        <v>413.1578947368422</v>
      </c>
      <c r="Q15" s="2" t="s">
        <v>37</v>
      </c>
      <c r="R15" s="2">
        <f t="shared" si="5"/>
        <v>4.4984</v>
      </c>
      <c r="S15" s="2">
        <f t="shared" si="6"/>
        <v>1.952</v>
      </c>
      <c r="T15" s="116">
        <f t="shared" si="7"/>
        <v>433.93206473412766</v>
      </c>
    </row>
    <row r="16" spans="1:20" ht="23.25" customHeight="1">
      <c r="A16" s="2" t="s">
        <v>32</v>
      </c>
      <c r="B16" s="8">
        <v>4.4</v>
      </c>
      <c r="C16" s="8">
        <v>6.229</v>
      </c>
      <c r="D16" s="8">
        <v>8.25</v>
      </c>
      <c r="E16" s="8">
        <v>5.55</v>
      </c>
      <c r="F16" s="8">
        <v>6.43</v>
      </c>
      <c r="G16" s="8">
        <v>1.6</v>
      </c>
      <c r="H16" s="8">
        <v>2.277</v>
      </c>
      <c r="I16" s="8">
        <v>2.92</v>
      </c>
      <c r="J16" s="8">
        <v>2.084</v>
      </c>
      <c r="K16" s="8">
        <v>2.31</v>
      </c>
      <c r="L16" s="7">
        <f t="shared" si="0"/>
        <v>363.6363636363636</v>
      </c>
      <c r="M16" s="7">
        <f t="shared" si="1"/>
        <v>365.54824209343394</v>
      </c>
      <c r="N16" s="7">
        <f t="shared" si="2"/>
        <v>353.93939393939394</v>
      </c>
      <c r="O16" s="7">
        <f t="shared" si="3"/>
        <v>375.49549549549556</v>
      </c>
      <c r="P16" s="7">
        <f t="shared" si="4"/>
        <v>359.253499222395</v>
      </c>
      <c r="Q16" s="2" t="s">
        <v>32</v>
      </c>
      <c r="R16" s="2">
        <f t="shared" si="5"/>
        <v>6.1718</v>
      </c>
      <c r="S16" s="2">
        <f t="shared" si="6"/>
        <v>2.2382</v>
      </c>
      <c r="T16" s="116">
        <f t="shared" si="7"/>
        <v>362.64947017077674</v>
      </c>
    </row>
    <row r="17" spans="1:20" ht="23.25" customHeight="1">
      <c r="A17" s="2" t="s">
        <v>11</v>
      </c>
      <c r="B17" s="8">
        <v>87</v>
      </c>
      <c r="C17" s="8">
        <v>62</v>
      </c>
      <c r="D17" s="8">
        <v>73</v>
      </c>
      <c r="E17" s="8">
        <v>41</v>
      </c>
      <c r="F17" s="8">
        <v>44</v>
      </c>
      <c r="G17" s="8">
        <v>51</v>
      </c>
      <c r="H17" s="8">
        <v>31</v>
      </c>
      <c r="I17" s="8">
        <v>38.252</v>
      </c>
      <c r="J17" s="8">
        <v>23</v>
      </c>
      <c r="K17" s="8">
        <v>22</v>
      </c>
      <c r="L17" s="7">
        <f t="shared" si="0"/>
        <v>586.2068965517241</v>
      </c>
      <c r="M17" s="7">
        <f t="shared" si="1"/>
        <v>500</v>
      </c>
      <c r="N17" s="7">
        <f t="shared" si="2"/>
        <v>524</v>
      </c>
      <c r="O17" s="7">
        <f t="shared" si="3"/>
        <v>560.9756097560976</v>
      </c>
      <c r="P17" s="7">
        <f t="shared" si="4"/>
        <v>500</v>
      </c>
      <c r="Q17" s="2" t="s">
        <v>11</v>
      </c>
      <c r="R17" s="2">
        <f t="shared" si="5"/>
        <v>61.4</v>
      </c>
      <c r="S17" s="2">
        <f t="shared" si="6"/>
        <v>33.0504</v>
      </c>
      <c r="T17" s="116">
        <f t="shared" si="7"/>
        <v>538.2801302931597</v>
      </c>
    </row>
    <row r="18" spans="1:20" ht="23.25" customHeight="1">
      <c r="A18" s="2" t="s">
        <v>12</v>
      </c>
      <c r="B18" s="8">
        <v>0.5</v>
      </c>
      <c r="C18" s="8">
        <v>0.2</v>
      </c>
      <c r="D18" s="8">
        <v>0.26</v>
      </c>
      <c r="E18" s="8">
        <v>0.27</v>
      </c>
      <c r="F18" s="8">
        <v>0.26</v>
      </c>
      <c r="G18" s="8">
        <v>0.2</v>
      </c>
      <c r="H18" s="8">
        <v>0.09</v>
      </c>
      <c r="I18" s="8">
        <v>0.098</v>
      </c>
      <c r="J18" s="8">
        <v>0.09</v>
      </c>
      <c r="K18" s="8">
        <v>0.09</v>
      </c>
      <c r="L18" s="7">
        <f t="shared" si="0"/>
        <v>400</v>
      </c>
      <c r="M18" s="7">
        <f t="shared" si="1"/>
        <v>449.99999999999994</v>
      </c>
      <c r="N18" s="7">
        <f t="shared" si="2"/>
        <v>376.9230769230769</v>
      </c>
      <c r="O18" s="7">
        <f t="shared" si="3"/>
        <v>333.3333333333333</v>
      </c>
      <c r="P18" s="7">
        <f t="shared" si="4"/>
        <v>346.15384615384613</v>
      </c>
      <c r="Q18" s="2" t="s">
        <v>12</v>
      </c>
      <c r="R18" s="2">
        <f t="shared" si="5"/>
        <v>0.298</v>
      </c>
      <c r="S18" s="2">
        <f t="shared" si="6"/>
        <v>0.11359999999999999</v>
      </c>
      <c r="T18" s="116">
        <f t="shared" si="7"/>
        <v>381.20805369127515</v>
      </c>
    </row>
    <row r="19" spans="1:20" ht="23.25" customHeight="1">
      <c r="A19" s="2" t="s">
        <v>13</v>
      </c>
      <c r="B19" s="8">
        <v>290.6</v>
      </c>
      <c r="C19" s="8">
        <v>294.9</v>
      </c>
      <c r="D19" s="8">
        <v>314.5</v>
      </c>
      <c r="E19" s="8">
        <v>266.9</v>
      </c>
      <c r="F19" s="8">
        <v>359</v>
      </c>
      <c r="G19" s="8">
        <v>143.1</v>
      </c>
      <c r="H19" s="8">
        <v>154.9</v>
      </c>
      <c r="I19" s="8">
        <v>157.1</v>
      </c>
      <c r="J19" s="8">
        <v>140.1225</v>
      </c>
      <c r="K19" s="8">
        <v>186</v>
      </c>
      <c r="L19" s="7">
        <f t="shared" si="0"/>
        <v>492.4294562973158</v>
      </c>
      <c r="M19" s="7">
        <f t="shared" si="1"/>
        <v>525.2628009494745</v>
      </c>
      <c r="N19" s="7">
        <f t="shared" si="2"/>
        <v>499.5230524642289</v>
      </c>
      <c r="O19" s="7">
        <f t="shared" si="3"/>
        <v>525</v>
      </c>
      <c r="P19" s="7">
        <f t="shared" si="4"/>
        <v>518.1058495821726</v>
      </c>
      <c r="Q19" s="2" t="s">
        <v>13</v>
      </c>
      <c r="R19" s="2">
        <f t="shared" si="5"/>
        <v>305.18</v>
      </c>
      <c r="S19" s="2">
        <f t="shared" si="6"/>
        <v>156.24450000000002</v>
      </c>
      <c r="T19" s="116">
        <f t="shared" si="7"/>
        <v>511.97490005898163</v>
      </c>
    </row>
    <row r="20" spans="1:20" ht="23.25" customHeight="1">
      <c r="A20" s="12" t="s">
        <v>14</v>
      </c>
      <c r="B20" s="8">
        <v>56</v>
      </c>
      <c r="C20" s="8">
        <v>46</v>
      </c>
      <c r="D20" s="8">
        <v>40</v>
      </c>
      <c r="E20" s="8">
        <v>40</v>
      </c>
      <c r="F20" s="8">
        <v>21</v>
      </c>
      <c r="G20" s="8">
        <v>20</v>
      </c>
      <c r="H20" s="8">
        <v>15</v>
      </c>
      <c r="I20" s="8">
        <v>12</v>
      </c>
      <c r="J20" s="8">
        <v>11</v>
      </c>
      <c r="K20" s="8">
        <v>4</v>
      </c>
      <c r="L20" s="7">
        <f t="shared" si="0"/>
        <v>357.14285714285717</v>
      </c>
      <c r="M20" s="7">
        <f t="shared" si="1"/>
        <v>326.0869565217391</v>
      </c>
      <c r="N20" s="7">
        <f t="shared" si="2"/>
        <v>300</v>
      </c>
      <c r="O20" s="7">
        <f t="shared" si="3"/>
        <v>275</v>
      </c>
      <c r="P20" s="7">
        <f t="shared" si="4"/>
        <v>190.47619047619045</v>
      </c>
      <c r="Q20" s="12" t="s">
        <v>14</v>
      </c>
      <c r="R20" s="2">
        <f t="shared" si="5"/>
        <v>40.6</v>
      </c>
      <c r="S20" s="2">
        <f t="shared" si="6"/>
        <v>12.4</v>
      </c>
      <c r="T20" s="116">
        <f t="shared" si="7"/>
        <v>305.4187192118227</v>
      </c>
    </row>
    <row r="21" spans="1:20" ht="23.25" customHeight="1">
      <c r="A21" s="12" t="s">
        <v>38</v>
      </c>
      <c r="B21" s="8">
        <v>1.7</v>
      </c>
      <c r="C21" s="8">
        <v>1.8425806451612903</v>
      </c>
      <c r="D21" s="8">
        <v>0.35</v>
      </c>
      <c r="E21" s="8"/>
      <c r="F21" s="8"/>
      <c r="G21" s="8">
        <v>0.75</v>
      </c>
      <c r="H21" s="8">
        <v>0.9</v>
      </c>
      <c r="I21" s="8">
        <v>0.51</v>
      </c>
      <c r="J21" s="8"/>
      <c r="K21" s="8"/>
      <c r="L21" s="7">
        <f t="shared" si="0"/>
        <v>441.1764705882353</v>
      </c>
      <c r="M21" s="7">
        <f t="shared" si="1"/>
        <v>488.44537815126057</v>
      </c>
      <c r="N21" s="7">
        <f t="shared" si="2"/>
        <v>1457.1428571428573</v>
      </c>
      <c r="O21" s="7"/>
      <c r="P21" s="7"/>
      <c r="Q21" s="12" t="s">
        <v>38</v>
      </c>
      <c r="R21" s="2">
        <f t="shared" si="5"/>
        <v>1.2975268817204302</v>
      </c>
      <c r="S21" s="2">
        <f t="shared" si="6"/>
        <v>0.7200000000000001</v>
      </c>
      <c r="T21" s="116">
        <f t="shared" si="7"/>
        <v>554.9017982928649</v>
      </c>
    </row>
    <row r="22" spans="1:20" ht="23.25" customHeight="1">
      <c r="A22" s="12" t="s">
        <v>39</v>
      </c>
      <c r="B22" s="8">
        <v>1.584</v>
      </c>
      <c r="C22" s="8">
        <v>1.58</v>
      </c>
      <c r="D22" s="8">
        <v>1.55</v>
      </c>
      <c r="E22" s="8">
        <v>2.2</v>
      </c>
      <c r="F22" s="8">
        <v>2.22</v>
      </c>
      <c r="G22" s="8">
        <v>0.9</v>
      </c>
      <c r="H22" s="8">
        <v>0.86</v>
      </c>
      <c r="I22" s="8">
        <v>0.82</v>
      </c>
      <c r="J22" s="8">
        <v>1.95</v>
      </c>
      <c r="K22" s="8">
        <v>2.07</v>
      </c>
      <c r="L22" s="7">
        <f t="shared" si="0"/>
        <v>568.1818181818181</v>
      </c>
      <c r="M22" s="7">
        <f t="shared" si="1"/>
        <v>544.3037974683544</v>
      </c>
      <c r="N22" s="7">
        <f t="shared" si="2"/>
        <v>529.032258064516</v>
      </c>
      <c r="O22" s="7">
        <f t="shared" si="3"/>
        <v>886.3636363636363</v>
      </c>
      <c r="P22" s="7">
        <f t="shared" si="4"/>
        <v>932.4324324324323</v>
      </c>
      <c r="Q22" s="12" t="s">
        <v>39</v>
      </c>
      <c r="R22" s="2">
        <f t="shared" si="5"/>
        <v>1.8268</v>
      </c>
      <c r="S22" s="2">
        <f t="shared" si="6"/>
        <v>1.3199999999999998</v>
      </c>
      <c r="T22" s="116">
        <f t="shared" si="7"/>
        <v>722.574994525947</v>
      </c>
    </row>
    <row r="23" spans="1:20" ht="23.25" customHeight="1">
      <c r="A23" s="12" t="s">
        <v>40</v>
      </c>
      <c r="B23" s="8">
        <v>1.36</v>
      </c>
      <c r="C23" s="8">
        <v>0.95</v>
      </c>
      <c r="D23" s="8">
        <v>0.69</v>
      </c>
      <c r="E23" s="8">
        <v>0.77</v>
      </c>
      <c r="F23" s="8">
        <v>0.78</v>
      </c>
      <c r="G23" s="8">
        <v>0.8</v>
      </c>
      <c r="H23" s="8">
        <v>0.6</v>
      </c>
      <c r="I23" s="8">
        <v>0.5</v>
      </c>
      <c r="J23" s="8">
        <v>0.57</v>
      </c>
      <c r="K23" s="8">
        <v>0.6</v>
      </c>
      <c r="L23" s="7">
        <f t="shared" si="0"/>
        <v>588.2352941176471</v>
      </c>
      <c r="M23" s="7">
        <f t="shared" si="1"/>
        <v>631.578947368421</v>
      </c>
      <c r="N23" s="7">
        <f t="shared" si="2"/>
        <v>724.6376811594204</v>
      </c>
      <c r="O23" s="7">
        <f t="shared" si="3"/>
        <v>740.2597402597402</v>
      </c>
      <c r="P23" s="7">
        <f t="shared" si="4"/>
        <v>769.2307692307692</v>
      </c>
      <c r="Q23" s="12" t="s">
        <v>40</v>
      </c>
      <c r="R23" s="2">
        <f t="shared" si="5"/>
        <v>0.9099999999999999</v>
      </c>
      <c r="S23" s="2">
        <f t="shared" si="6"/>
        <v>0.614</v>
      </c>
      <c r="T23" s="116">
        <f t="shared" si="7"/>
        <v>674.7252747252747</v>
      </c>
    </row>
    <row r="24" spans="1:20" ht="23.25" customHeight="1">
      <c r="A24" s="12" t="s">
        <v>15</v>
      </c>
      <c r="B24" s="8">
        <v>3.47</v>
      </c>
      <c r="C24" s="8">
        <v>3.5</v>
      </c>
      <c r="D24" s="8">
        <v>3.54</v>
      </c>
      <c r="E24" s="8">
        <v>3.57</v>
      </c>
      <c r="F24" s="8">
        <v>3.57</v>
      </c>
      <c r="G24" s="8">
        <v>2.1</v>
      </c>
      <c r="H24" s="8">
        <v>2.1</v>
      </c>
      <c r="I24" s="8">
        <v>2.13</v>
      </c>
      <c r="J24" s="8">
        <v>2.15</v>
      </c>
      <c r="K24" s="8">
        <v>2.15</v>
      </c>
      <c r="L24" s="7">
        <f t="shared" si="0"/>
        <v>605.1873198847262</v>
      </c>
      <c r="M24" s="7">
        <f t="shared" si="1"/>
        <v>600</v>
      </c>
      <c r="N24" s="7">
        <f t="shared" si="2"/>
        <v>601.6949152542372</v>
      </c>
      <c r="O24" s="7">
        <f t="shared" si="3"/>
        <v>602.2408963585434</v>
      </c>
      <c r="P24" s="7">
        <f t="shared" si="4"/>
        <v>602.2408963585434</v>
      </c>
      <c r="Q24" s="12" t="s">
        <v>15</v>
      </c>
      <c r="R24" s="2">
        <f t="shared" si="5"/>
        <v>3.5300000000000002</v>
      </c>
      <c r="S24" s="2">
        <f t="shared" si="6"/>
        <v>2.1260000000000003</v>
      </c>
      <c r="T24" s="116">
        <f t="shared" si="7"/>
        <v>602.2662889518414</v>
      </c>
    </row>
    <row r="25" spans="1:20" ht="23.25" customHeight="1">
      <c r="A25" s="12" t="s">
        <v>131</v>
      </c>
      <c r="B25" s="8">
        <v>51.75</v>
      </c>
      <c r="C25" s="8">
        <v>26.52</v>
      </c>
      <c r="D25" s="8">
        <v>21.72</v>
      </c>
      <c r="E25" s="8">
        <v>23.54</v>
      </c>
      <c r="F25" s="8">
        <v>25.86</v>
      </c>
      <c r="G25" s="8">
        <v>11.6</v>
      </c>
      <c r="H25" s="8">
        <v>4.8</v>
      </c>
      <c r="I25" s="8">
        <v>5.32</v>
      </c>
      <c r="J25" s="8">
        <v>5.61</v>
      </c>
      <c r="K25" s="8">
        <v>6.65</v>
      </c>
      <c r="L25" s="7">
        <f t="shared" si="0"/>
        <v>224.15458937198065</v>
      </c>
      <c r="M25" s="7">
        <f t="shared" si="1"/>
        <v>180.99547511312215</v>
      </c>
      <c r="N25" s="7">
        <f t="shared" si="2"/>
        <v>244.93554327808474</v>
      </c>
      <c r="O25" s="7">
        <f t="shared" si="3"/>
        <v>238.31775700934583</v>
      </c>
      <c r="P25" s="7">
        <f t="shared" si="4"/>
        <v>257.153905645785</v>
      </c>
      <c r="Q25" s="12" t="s">
        <v>131</v>
      </c>
      <c r="R25" s="2">
        <f t="shared" si="5"/>
        <v>29.877999999999997</v>
      </c>
      <c r="S25" s="2">
        <f t="shared" si="6"/>
        <v>6.795999999999999</v>
      </c>
      <c r="T25" s="116">
        <f t="shared" si="7"/>
        <v>227.45833054421314</v>
      </c>
    </row>
    <row r="26" spans="1:20" ht="23.25" customHeight="1">
      <c r="A26" s="2" t="s">
        <v>18</v>
      </c>
      <c r="B26" s="8">
        <v>5.7</v>
      </c>
      <c r="C26" s="8">
        <v>5</v>
      </c>
      <c r="D26" s="8">
        <v>5.1</v>
      </c>
      <c r="E26" s="8">
        <v>4.1</v>
      </c>
      <c r="F26" s="8">
        <v>4.7</v>
      </c>
      <c r="G26" s="8">
        <v>2.3</v>
      </c>
      <c r="H26" s="8">
        <v>2</v>
      </c>
      <c r="I26" s="8">
        <v>1.7</v>
      </c>
      <c r="J26" s="8">
        <v>1.4</v>
      </c>
      <c r="K26" s="8">
        <v>1.4</v>
      </c>
      <c r="L26" s="7">
        <f t="shared" si="0"/>
        <v>403.50877192982455</v>
      </c>
      <c r="M26" s="7">
        <f t="shared" si="1"/>
        <v>400</v>
      </c>
      <c r="N26" s="7">
        <f t="shared" si="2"/>
        <v>333.33333333333337</v>
      </c>
      <c r="O26" s="7">
        <f t="shared" si="3"/>
        <v>341.4634146341464</v>
      </c>
      <c r="P26" s="7">
        <f t="shared" si="4"/>
        <v>297.8723404255319</v>
      </c>
      <c r="Q26" s="2" t="s">
        <v>18</v>
      </c>
      <c r="R26" s="2">
        <f t="shared" si="5"/>
        <v>4.92</v>
      </c>
      <c r="S26" s="2">
        <f t="shared" si="6"/>
        <v>1.7600000000000002</v>
      </c>
      <c r="T26" s="116">
        <f t="shared" si="7"/>
        <v>357.72357723577244</v>
      </c>
    </row>
    <row r="27" spans="1:20" ht="23.25" customHeight="1">
      <c r="A27" s="2" t="s">
        <v>19</v>
      </c>
      <c r="B27" s="8">
        <v>547.014</v>
      </c>
      <c r="C27" s="8">
        <v>512.77</v>
      </c>
      <c r="D27" s="8">
        <v>415.16</v>
      </c>
      <c r="E27" s="8">
        <v>360.61</v>
      </c>
      <c r="F27" s="8">
        <v>329.91</v>
      </c>
      <c r="G27" s="8">
        <v>223.2</v>
      </c>
      <c r="H27" s="8">
        <v>166.34</v>
      </c>
      <c r="I27" s="8">
        <v>122.07</v>
      </c>
      <c r="J27" s="8">
        <v>72.05</v>
      </c>
      <c r="K27" s="8">
        <v>112.48</v>
      </c>
      <c r="L27" s="7">
        <f t="shared" si="0"/>
        <v>408.0334324167206</v>
      </c>
      <c r="M27" s="7">
        <f t="shared" si="1"/>
        <v>324.39495290286095</v>
      </c>
      <c r="N27" s="7">
        <f t="shared" si="2"/>
        <v>294.0312168802389</v>
      </c>
      <c r="O27" s="7">
        <f t="shared" si="3"/>
        <v>199.80033831563182</v>
      </c>
      <c r="P27" s="7">
        <f t="shared" si="4"/>
        <v>340.94146888545356</v>
      </c>
      <c r="Q27" s="2" t="s">
        <v>19</v>
      </c>
      <c r="R27" s="2">
        <f t="shared" si="5"/>
        <v>433.0928</v>
      </c>
      <c r="S27" s="2">
        <f t="shared" si="6"/>
        <v>139.228</v>
      </c>
      <c r="T27" s="116">
        <f t="shared" si="7"/>
        <v>321.4738273183022</v>
      </c>
    </row>
    <row r="28" spans="1:20" ht="23.25" customHeight="1">
      <c r="A28" s="2" t="s">
        <v>20</v>
      </c>
      <c r="B28" s="8">
        <v>48.19</v>
      </c>
      <c r="C28" s="8">
        <v>43.17</v>
      </c>
      <c r="D28" s="8">
        <v>33.17</v>
      </c>
      <c r="E28" s="8">
        <v>56.59</v>
      </c>
      <c r="F28" s="8">
        <v>64.24</v>
      </c>
      <c r="G28" s="8">
        <v>25.4</v>
      </c>
      <c r="H28" s="8">
        <v>26.44</v>
      </c>
      <c r="I28" s="8">
        <v>17.18</v>
      </c>
      <c r="J28" s="8">
        <v>33.71</v>
      </c>
      <c r="K28" s="8">
        <v>44.75</v>
      </c>
      <c r="L28" s="7">
        <f t="shared" si="0"/>
        <v>527.0803071176593</v>
      </c>
      <c r="M28" s="7">
        <f t="shared" si="1"/>
        <v>612.4623581190641</v>
      </c>
      <c r="N28" s="7">
        <f t="shared" si="2"/>
        <v>517.9378956888755</v>
      </c>
      <c r="O28" s="7">
        <f t="shared" si="3"/>
        <v>595.688284149143</v>
      </c>
      <c r="P28" s="7">
        <f t="shared" si="4"/>
        <v>696.6064757160648</v>
      </c>
      <c r="Q28" s="2" t="s">
        <v>20</v>
      </c>
      <c r="R28" s="2">
        <f t="shared" si="5"/>
        <v>49.072</v>
      </c>
      <c r="S28" s="2">
        <f t="shared" si="6"/>
        <v>29.496000000000002</v>
      </c>
      <c r="T28" s="116">
        <f t="shared" si="7"/>
        <v>601.0759700032605</v>
      </c>
    </row>
    <row r="29" spans="1:20" ht="23.25" customHeight="1">
      <c r="A29" s="2" t="s">
        <v>175</v>
      </c>
      <c r="B29" s="8">
        <v>26.79</v>
      </c>
      <c r="C29" s="8">
        <v>19.73</v>
      </c>
      <c r="D29" s="8">
        <v>23</v>
      </c>
      <c r="E29" s="8">
        <v>39.23</v>
      </c>
      <c r="F29" s="8">
        <v>24</v>
      </c>
      <c r="G29" s="8">
        <v>7</v>
      </c>
      <c r="H29" s="8">
        <v>7</v>
      </c>
      <c r="I29" s="8">
        <v>8.59</v>
      </c>
      <c r="J29" s="8">
        <v>12.08</v>
      </c>
      <c r="K29" s="8">
        <v>10</v>
      </c>
      <c r="L29" s="7">
        <f t="shared" si="0"/>
        <v>261.29152668906306</v>
      </c>
      <c r="M29" s="7">
        <f t="shared" si="1"/>
        <v>354.78966041561074</v>
      </c>
      <c r="N29" s="7">
        <f t="shared" si="2"/>
        <v>373.4782608695652</v>
      </c>
      <c r="O29" s="7">
        <f t="shared" si="3"/>
        <v>307.9276064236554</v>
      </c>
      <c r="P29" s="7">
        <f t="shared" si="4"/>
        <v>416.6666666666667</v>
      </c>
      <c r="Q29" s="2" t="s">
        <v>175</v>
      </c>
      <c r="R29" s="2">
        <f t="shared" si="5"/>
        <v>26.55</v>
      </c>
      <c r="S29" s="2">
        <f t="shared" si="6"/>
        <v>8.934000000000001</v>
      </c>
      <c r="T29" s="116">
        <f t="shared" si="7"/>
        <v>336.49717514124296</v>
      </c>
    </row>
    <row r="30" spans="1:20" ht="23.25" customHeight="1">
      <c r="A30" s="2" t="s">
        <v>41</v>
      </c>
      <c r="B30" s="8">
        <v>2.046</v>
      </c>
      <c r="C30" s="8">
        <v>1.94</v>
      </c>
      <c r="D30" s="8">
        <v>2.085</v>
      </c>
      <c r="E30" s="8">
        <v>2.82</v>
      </c>
      <c r="F30" s="8">
        <v>2.47</v>
      </c>
      <c r="G30" s="8">
        <v>1.2</v>
      </c>
      <c r="H30" s="8">
        <v>1.1</v>
      </c>
      <c r="I30" s="8"/>
      <c r="J30" s="8">
        <v>1.71</v>
      </c>
      <c r="K30" s="8">
        <v>1.54</v>
      </c>
      <c r="L30" s="7">
        <f t="shared" si="0"/>
        <v>586.5102639296188</v>
      </c>
      <c r="M30" s="7">
        <f t="shared" si="1"/>
        <v>567.0103092783506</v>
      </c>
      <c r="N30" s="7">
        <f t="shared" si="2"/>
        <v>0</v>
      </c>
      <c r="O30" s="7">
        <f t="shared" si="3"/>
        <v>606.3829787234043</v>
      </c>
      <c r="P30" s="7">
        <f t="shared" si="4"/>
        <v>623.4817813765183</v>
      </c>
      <c r="Q30" s="2" t="s">
        <v>41</v>
      </c>
      <c r="R30" s="2">
        <f t="shared" si="5"/>
        <v>2.2722</v>
      </c>
      <c r="S30" s="2">
        <f t="shared" si="6"/>
        <v>1.3875</v>
      </c>
      <c r="T30" s="116">
        <f t="shared" si="7"/>
        <v>610.641668867177</v>
      </c>
    </row>
    <row r="31" spans="1:20" ht="23.25" customHeight="1">
      <c r="A31" s="12" t="s">
        <v>23</v>
      </c>
      <c r="B31" s="8">
        <v>336</v>
      </c>
      <c r="C31" s="8">
        <v>345</v>
      </c>
      <c r="D31" s="8">
        <v>344</v>
      </c>
      <c r="E31" s="8">
        <v>293</v>
      </c>
      <c r="F31" s="8">
        <v>323</v>
      </c>
      <c r="G31" s="8">
        <v>66</v>
      </c>
      <c r="H31" s="8">
        <v>75</v>
      </c>
      <c r="I31" s="8">
        <v>64</v>
      </c>
      <c r="J31" s="8">
        <v>43</v>
      </c>
      <c r="K31" s="8">
        <v>64</v>
      </c>
      <c r="L31" s="7">
        <f t="shared" si="0"/>
        <v>196.42857142857142</v>
      </c>
      <c r="M31" s="7">
        <f t="shared" si="1"/>
        <v>217.3913043478261</v>
      </c>
      <c r="N31" s="7">
        <f t="shared" si="2"/>
        <v>186.04651162790697</v>
      </c>
      <c r="O31" s="7">
        <f t="shared" si="3"/>
        <v>146.75767918088735</v>
      </c>
      <c r="P31" s="7">
        <f t="shared" si="4"/>
        <v>198.14241486068113</v>
      </c>
      <c r="Q31" s="12" t="s">
        <v>23</v>
      </c>
      <c r="R31" s="2">
        <f t="shared" si="5"/>
        <v>328.2</v>
      </c>
      <c r="S31" s="2">
        <f t="shared" si="6"/>
        <v>62.4</v>
      </c>
      <c r="T31" s="116">
        <f t="shared" si="7"/>
        <v>190.12797074954295</v>
      </c>
    </row>
    <row r="32" spans="1:20" ht="23.25" customHeight="1">
      <c r="A32" s="2" t="s">
        <v>99</v>
      </c>
      <c r="B32" s="8">
        <v>2.138</v>
      </c>
      <c r="C32" s="8">
        <v>2</v>
      </c>
      <c r="D32" s="8">
        <v>2.06</v>
      </c>
      <c r="E32" s="8">
        <v>2.01</v>
      </c>
      <c r="F32" s="8">
        <v>1.63</v>
      </c>
      <c r="G32" s="8">
        <v>0.5</v>
      </c>
      <c r="H32" s="8">
        <v>0.457</v>
      </c>
      <c r="I32" s="8">
        <v>0.56</v>
      </c>
      <c r="J32" s="8">
        <v>0.54</v>
      </c>
      <c r="K32" s="8">
        <v>0.44</v>
      </c>
      <c r="L32" s="7">
        <f t="shared" si="0"/>
        <v>233.86342376052386</v>
      </c>
      <c r="M32" s="7">
        <f t="shared" si="1"/>
        <v>228.5</v>
      </c>
      <c r="N32" s="7">
        <f t="shared" si="2"/>
        <v>271.8446601941748</v>
      </c>
      <c r="O32" s="7">
        <f t="shared" si="3"/>
        <v>268.6567164179105</v>
      </c>
      <c r="P32" s="7">
        <f t="shared" si="4"/>
        <v>269.93865030674846</v>
      </c>
      <c r="Q32" s="2" t="s">
        <v>99</v>
      </c>
      <c r="R32" s="2">
        <f t="shared" si="5"/>
        <v>1.9676000000000002</v>
      </c>
      <c r="S32" s="2">
        <f t="shared" si="6"/>
        <v>0.49940000000000007</v>
      </c>
      <c r="T32" s="116">
        <f t="shared" si="7"/>
        <v>253.81175035576337</v>
      </c>
    </row>
    <row r="33" spans="1:20" ht="23.25" customHeight="1">
      <c r="A33" s="2" t="s">
        <v>78</v>
      </c>
      <c r="B33" s="8">
        <v>183.194</v>
      </c>
      <c r="C33" s="8">
        <v>182.12</v>
      </c>
      <c r="D33" s="8">
        <v>196.64</v>
      </c>
      <c r="E33" s="8">
        <v>213.233</v>
      </c>
      <c r="F33" s="8">
        <v>224.48</v>
      </c>
      <c r="G33" s="8">
        <v>168.7</v>
      </c>
      <c r="H33" s="8">
        <v>167.2</v>
      </c>
      <c r="I33" s="8">
        <v>185.15</v>
      </c>
      <c r="J33" s="8">
        <v>205.02</v>
      </c>
      <c r="K33" s="8">
        <v>213.64</v>
      </c>
      <c r="L33" s="7">
        <f t="shared" si="0"/>
        <v>920.8816882648995</v>
      </c>
      <c r="M33" s="7">
        <f t="shared" si="1"/>
        <v>918.0759938502085</v>
      </c>
      <c r="N33" s="7">
        <f t="shared" si="2"/>
        <v>941.5683482506103</v>
      </c>
      <c r="O33" s="7">
        <f t="shared" si="3"/>
        <v>961.4834476839889</v>
      </c>
      <c r="P33" s="7">
        <f t="shared" si="4"/>
        <v>951.7106200997862</v>
      </c>
      <c r="Q33" s="2" t="s">
        <v>78</v>
      </c>
      <c r="R33" s="2">
        <f t="shared" si="5"/>
        <v>199.93339999999998</v>
      </c>
      <c r="S33" s="2">
        <f t="shared" si="6"/>
        <v>187.94199999999998</v>
      </c>
      <c r="T33" s="116">
        <f t="shared" si="7"/>
        <v>940.0230276682136</v>
      </c>
    </row>
    <row r="34" spans="1:20" ht="23.25" customHeight="1">
      <c r="A34" s="2" t="s">
        <v>170</v>
      </c>
      <c r="B34" s="8"/>
      <c r="C34" s="8"/>
      <c r="D34" s="8"/>
      <c r="E34" s="8">
        <v>0.03</v>
      </c>
      <c r="F34" s="8">
        <v>0.002</v>
      </c>
      <c r="G34" s="8"/>
      <c r="H34" s="8"/>
      <c r="I34" s="8"/>
      <c r="J34" s="8">
        <v>0.006</v>
      </c>
      <c r="K34" s="8">
        <v>0.01</v>
      </c>
      <c r="L34" s="7"/>
      <c r="M34" s="7"/>
      <c r="N34" s="7"/>
      <c r="O34" s="7">
        <f t="shared" si="3"/>
        <v>200</v>
      </c>
      <c r="P34" s="7">
        <f t="shared" si="4"/>
        <v>5000</v>
      </c>
      <c r="Q34" s="2" t="s">
        <v>170</v>
      </c>
      <c r="R34" s="2">
        <f t="shared" si="5"/>
        <v>0.016</v>
      </c>
      <c r="S34" s="2">
        <f t="shared" si="6"/>
        <v>0.008</v>
      </c>
      <c r="T34" s="116">
        <f t="shared" si="7"/>
        <v>500</v>
      </c>
    </row>
    <row r="35" spans="1:20" ht="23.25" customHeight="1">
      <c r="A35" s="46" t="s">
        <v>57</v>
      </c>
      <c r="B35" s="8"/>
      <c r="C35" s="8">
        <v>0.04</v>
      </c>
      <c r="D35" s="8">
        <v>0.139</v>
      </c>
      <c r="E35" s="8">
        <v>0.04</v>
      </c>
      <c r="F35" s="8"/>
      <c r="G35" s="8"/>
      <c r="H35" s="8">
        <v>0.04</v>
      </c>
      <c r="I35" s="8">
        <v>0.084</v>
      </c>
      <c r="J35" s="8">
        <v>0.04</v>
      </c>
      <c r="K35" s="8"/>
      <c r="L35" s="7"/>
      <c r="M35" s="7">
        <f t="shared" si="1"/>
        <v>1000</v>
      </c>
      <c r="N35" s="7">
        <f t="shared" si="2"/>
        <v>604.31654676259</v>
      </c>
      <c r="O35" s="7">
        <f t="shared" si="3"/>
        <v>1000</v>
      </c>
      <c r="P35" s="7"/>
      <c r="Q35" s="46" t="s">
        <v>57</v>
      </c>
      <c r="R35" s="2">
        <f t="shared" si="5"/>
        <v>0.07300000000000001</v>
      </c>
      <c r="S35" s="2">
        <f t="shared" si="6"/>
        <v>0.05466666666666667</v>
      </c>
      <c r="T35" s="116">
        <f t="shared" si="7"/>
        <v>748.8584474885845</v>
      </c>
    </row>
    <row r="36" spans="1:20" ht="23.25" customHeight="1">
      <c r="A36" s="2" t="s">
        <v>42</v>
      </c>
      <c r="B36" s="8">
        <v>0.131</v>
      </c>
      <c r="C36" s="8">
        <v>0.122</v>
      </c>
      <c r="D36" s="8">
        <v>0.114</v>
      </c>
      <c r="E36" s="8">
        <v>0.19</v>
      </c>
      <c r="F36" s="8">
        <v>0.14</v>
      </c>
      <c r="G36" s="8">
        <v>0.105</v>
      </c>
      <c r="H36" s="8">
        <v>0.098</v>
      </c>
      <c r="I36" s="8">
        <v>0.12</v>
      </c>
      <c r="J36" s="8">
        <v>0.16</v>
      </c>
      <c r="K36" s="8">
        <v>0.11</v>
      </c>
      <c r="L36" s="7">
        <f t="shared" si="0"/>
        <v>801.5267175572518</v>
      </c>
      <c r="M36" s="7">
        <f t="shared" si="1"/>
        <v>803.2786885245902</v>
      </c>
      <c r="N36" s="7">
        <f t="shared" si="2"/>
        <v>1052.6315789473683</v>
      </c>
      <c r="O36" s="7">
        <f t="shared" si="3"/>
        <v>842.1052631578947</v>
      </c>
      <c r="P36" s="7">
        <f t="shared" si="4"/>
        <v>785.7142857142857</v>
      </c>
      <c r="Q36" s="94" t="s">
        <v>42</v>
      </c>
      <c r="R36" s="2">
        <f t="shared" si="5"/>
        <v>0.1394</v>
      </c>
      <c r="S36" s="2">
        <f t="shared" si="6"/>
        <v>0.1186</v>
      </c>
      <c r="T36" s="116">
        <f t="shared" si="7"/>
        <v>850.7890961262555</v>
      </c>
    </row>
    <row r="37" spans="1:20" ht="23.25" customHeight="1">
      <c r="A37" s="2" t="s">
        <v>25</v>
      </c>
      <c r="B37" s="2">
        <f>SUM(B7:B36)</f>
        <v>2083.203</v>
      </c>
      <c r="C37" s="2">
        <f aca="true" t="shared" si="8" ref="C37:K37">SUM(C7:C36)</f>
        <v>1901.5495806451615</v>
      </c>
      <c r="D37" s="2">
        <f t="shared" si="8"/>
        <v>1705.7570000000003</v>
      </c>
      <c r="E37" s="2">
        <f t="shared" si="8"/>
        <v>1678.903</v>
      </c>
      <c r="F37" s="2">
        <f t="shared" si="8"/>
        <v>1746.0620000000004</v>
      </c>
      <c r="G37" s="2">
        <f t="shared" si="8"/>
        <v>892.9949999999999</v>
      </c>
      <c r="H37" s="2">
        <f t="shared" si="8"/>
        <v>810.2719999999999</v>
      </c>
      <c r="I37" s="2">
        <f t="shared" si="8"/>
        <v>685.0239999999999</v>
      </c>
      <c r="J37" s="2">
        <f t="shared" si="8"/>
        <v>714.5824999999999</v>
      </c>
      <c r="K37" s="2">
        <f t="shared" si="8"/>
        <v>827.8299999999999</v>
      </c>
      <c r="L37" s="7">
        <f t="shared" si="0"/>
        <v>428.66441724594284</v>
      </c>
      <c r="M37" s="7">
        <f t="shared" si="1"/>
        <v>426.11142420230203</v>
      </c>
      <c r="N37" s="7">
        <f t="shared" si="2"/>
        <v>401.59530343419357</v>
      </c>
      <c r="O37" s="7">
        <f t="shared" si="3"/>
        <v>425.62464895232176</v>
      </c>
      <c r="P37" s="7">
        <f t="shared" si="4"/>
        <v>474.1126031034406</v>
      </c>
      <c r="Q37" s="2" t="s">
        <v>25</v>
      </c>
      <c r="R37" s="2">
        <f t="shared" si="5"/>
        <v>1823.0949161290325</v>
      </c>
      <c r="S37" s="2">
        <f t="shared" si="6"/>
        <v>786.1406999999999</v>
      </c>
      <c r="T37" s="116">
        <f t="shared" si="7"/>
        <v>431.2121618271023</v>
      </c>
    </row>
    <row r="38" spans="1:18" ht="15.75">
      <c r="A38" s="9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R38" s="49">
        <v>39</v>
      </c>
    </row>
    <row r="39" spans="2:12" ht="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ht="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2:12" ht="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2:12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2:12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2:12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</sheetData>
  <sheetProtection/>
  <mergeCells count="8">
    <mergeCell ref="L5:P5"/>
    <mergeCell ref="Q1:T1"/>
    <mergeCell ref="Q2:T2"/>
    <mergeCell ref="Q4:Q5"/>
    <mergeCell ref="A3:M3"/>
    <mergeCell ref="A5:A6"/>
    <mergeCell ref="B5:F5"/>
    <mergeCell ref="G5:K5"/>
  </mergeCells>
  <printOptions horizontalCentered="1" verticalCentered="1"/>
  <pageMargins left="0.5118110236220472" right="0.5118110236220472" top="0.2362204724409449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7" zoomScaleNormal="60" zoomScaleSheetLayoutView="87" zoomScalePageLayoutView="0" workbookViewId="0" topLeftCell="A1">
      <pane xSplit="1" ySplit="6" topLeftCell="J28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39" sqref="R39"/>
    </sheetView>
  </sheetViews>
  <sheetFormatPr defaultColWidth="9.140625" defaultRowHeight="12.75"/>
  <cols>
    <col min="1" max="1" width="22.57421875" style="3" customWidth="1"/>
    <col min="2" max="5" width="10.140625" style="3" customWidth="1"/>
    <col min="6" max="6" width="11.140625" style="3" customWidth="1"/>
    <col min="7" max="10" width="10.140625" style="3" customWidth="1"/>
    <col min="11" max="11" width="10.57421875" style="3" customWidth="1"/>
    <col min="12" max="12" width="11.57421875" style="3" customWidth="1"/>
    <col min="13" max="14" width="10.57421875" style="3" customWidth="1"/>
    <col min="15" max="15" width="10.57421875" style="3" bestFit="1" customWidth="1"/>
    <col min="16" max="16" width="10.8515625" style="3" customWidth="1"/>
    <col min="17" max="17" width="27.28125" style="3" customWidth="1"/>
    <col min="18" max="18" width="16.00390625" style="3" customWidth="1"/>
    <col min="19" max="19" width="18.00390625" style="3" customWidth="1"/>
    <col min="20" max="20" width="16.57421875" style="3" customWidth="1"/>
    <col min="21" max="16384" width="9.140625" style="3" customWidth="1"/>
  </cols>
  <sheetData>
    <row r="1" spans="17:20" ht="15.75">
      <c r="Q1" s="215" t="s">
        <v>152</v>
      </c>
      <c r="R1" s="215"/>
      <c r="S1" s="215"/>
      <c r="T1" s="215"/>
    </row>
    <row r="2" spans="17:20" ht="15">
      <c r="Q2" s="205" t="s">
        <v>182</v>
      </c>
      <c r="R2" s="205"/>
      <c r="S2" s="205"/>
      <c r="T2" s="205"/>
    </row>
    <row r="3" spans="1:20" ht="15.75">
      <c r="A3" s="215" t="s">
        <v>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60"/>
      <c r="Q3" s="133"/>
      <c r="R3" s="134"/>
      <c r="S3" s="134"/>
      <c r="T3" s="135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Q4" s="216" t="s">
        <v>148</v>
      </c>
      <c r="R4" s="104" t="s">
        <v>135</v>
      </c>
      <c r="S4" s="104" t="s">
        <v>136</v>
      </c>
      <c r="T4" s="136" t="s">
        <v>137</v>
      </c>
    </row>
    <row r="5" spans="1:20" ht="22.5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17"/>
      <c r="R5" s="105" t="s">
        <v>138</v>
      </c>
      <c r="S5" s="112" t="s">
        <v>139</v>
      </c>
      <c r="T5" s="137" t="s">
        <v>140</v>
      </c>
    </row>
    <row r="6" spans="1:20" s="20" customFormat="1" ht="15.75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38">
        <v>1</v>
      </c>
      <c r="R6" s="114">
        <v>2</v>
      </c>
      <c r="S6" s="114">
        <v>3</v>
      </c>
      <c r="T6" s="106">
        <v>4</v>
      </c>
    </row>
    <row r="7" spans="1:20" ht="21.75" customHeight="1">
      <c r="A7" s="2" t="s">
        <v>1</v>
      </c>
      <c r="B7" s="8">
        <v>6</v>
      </c>
      <c r="C7" s="8">
        <v>7</v>
      </c>
      <c r="D7" s="8">
        <v>4</v>
      </c>
      <c r="E7" s="8">
        <v>5</v>
      </c>
      <c r="F7" s="8">
        <v>6</v>
      </c>
      <c r="G7" s="25">
        <v>3.43</v>
      </c>
      <c r="H7" s="25">
        <v>4.67</v>
      </c>
      <c r="I7" s="25">
        <v>2</v>
      </c>
      <c r="J7" s="25">
        <v>3</v>
      </c>
      <c r="K7" s="25">
        <v>3</v>
      </c>
      <c r="L7" s="7">
        <f>G7/B7*1000</f>
        <v>571.6666666666666</v>
      </c>
      <c r="M7" s="7">
        <f>H7/C7*1000</f>
        <v>667.1428571428571</v>
      </c>
      <c r="N7" s="7">
        <f>I7/D7*1000</f>
        <v>500</v>
      </c>
      <c r="O7" s="7">
        <f>J7/E7*1000</f>
        <v>600</v>
      </c>
      <c r="P7" s="7">
        <f>K7/F7*1000</f>
        <v>500</v>
      </c>
      <c r="Q7" s="2" t="s">
        <v>1</v>
      </c>
      <c r="R7" s="115">
        <f>AVERAGE(B7:F7)</f>
        <v>5.6</v>
      </c>
      <c r="S7" s="115">
        <f>AVERAGE(G7:K7)</f>
        <v>3.22</v>
      </c>
      <c r="T7" s="116">
        <f>S7/R7*1000</f>
        <v>575.0000000000001</v>
      </c>
    </row>
    <row r="8" spans="1:20" ht="21.75" customHeight="1">
      <c r="A8" s="2" t="s">
        <v>34</v>
      </c>
      <c r="B8" s="8">
        <v>27.2</v>
      </c>
      <c r="C8" s="8">
        <v>27.98</v>
      </c>
      <c r="D8" s="8">
        <v>26.653</v>
      </c>
      <c r="E8" s="8">
        <v>27.61</v>
      </c>
      <c r="F8" s="8">
        <v>29.23</v>
      </c>
      <c r="G8" s="25">
        <v>24.3</v>
      </c>
      <c r="H8" s="25">
        <v>27.56</v>
      </c>
      <c r="I8" s="25">
        <v>24.115</v>
      </c>
      <c r="J8" s="25">
        <v>25.85</v>
      </c>
      <c r="K8" s="25">
        <v>29.7</v>
      </c>
      <c r="L8" s="7">
        <f aca="true" t="shared" si="0" ref="L8:L37">G8/B8*1000</f>
        <v>893.3823529411765</v>
      </c>
      <c r="M8" s="7">
        <f aca="true" t="shared" si="1" ref="M8:M37">H8/C8*1000</f>
        <v>984.9892780557541</v>
      </c>
      <c r="N8" s="7">
        <f aca="true" t="shared" si="2" ref="N8:N37">I8/D8*1000</f>
        <v>904.7761978013732</v>
      </c>
      <c r="O8" s="7">
        <f aca="true" t="shared" si="3" ref="O8:O37">J8/E8*1000</f>
        <v>936.2549800796813</v>
      </c>
      <c r="P8" s="7">
        <f aca="true" t="shared" si="4" ref="P8:P37">K8/F8*1000</f>
        <v>1016.0793705097502</v>
      </c>
      <c r="Q8" s="2" t="s">
        <v>34</v>
      </c>
      <c r="R8" s="115">
        <f aca="true" t="shared" si="5" ref="R8:R37">AVERAGE(B8:F8)</f>
        <v>27.7346</v>
      </c>
      <c r="S8" s="115">
        <f aca="true" t="shared" si="6" ref="S8:S37">AVERAGE(G8:K8)</f>
        <v>26.304999999999996</v>
      </c>
      <c r="T8" s="116">
        <f aca="true" t="shared" si="7" ref="T8:T37">S8/R8*1000</f>
        <v>948.4542773286796</v>
      </c>
    </row>
    <row r="9" spans="1:20" ht="21.75" customHeight="1">
      <c r="A9" s="2" t="s">
        <v>30</v>
      </c>
      <c r="B9" s="8">
        <v>238.9</v>
      </c>
      <c r="C9" s="8">
        <v>240.47</v>
      </c>
      <c r="D9" s="8">
        <v>279.5</v>
      </c>
      <c r="E9" s="8">
        <v>279.19</v>
      </c>
      <c r="F9" s="8">
        <v>281.01</v>
      </c>
      <c r="G9" s="25">
        <v>138.8</v>
      </c>
      <c r="H9" s="25">
        <v>134.66</v>
      </c>
      <c r="I9" s="25">
        <v>170.38</v>
      </c>
      <c r="J9" s="25">
        <v>168.98</v>
      </c>
      <c r="K9" s="25">
        <v>187.52</v>
      </c>
      <c r="L9" s="7">
        <f t="shared" si="0"/>
        <v>580.9962327333614</v>
      </c>
      <c r="M9" s="7">
        <f t="shared" si="1"/>
        <v>559.9866927267434</v>
      </c>
      <c r="N9" s="7">
        <f t="shared" si="2"/>
        <v>609.5885509838998</v>
      </c>
      <c r="O9" s="7">
        <f t="shared" si="3"/>
        <v>605.2509044020201</v>
      </c>
      <c r="P9" s="7">
        <f t="shared" si="4"/>
        <v>667.3072132664319</v>
      </c>
      <c r="Q9" s="2" t="s">
        <v>30</v>
      </c>
      <c r="R9" s="115">
        <f t="shared" si="5"/>
        <v>263.81399999999996</v>
      </c>
      <c r="S9" s="115">
        <f t="shared" si="6"/>
        <v>160.068</v>
      </c>
      <c r="T9" s="116">
        <f t="shared" si="7"/>
        <v>606.7456617162093</v>
      </c>
    </row>
    <row r="10" spans="1:20" ht="21.75" customHeight="1">
      <c r="A10" s="2" t="s">
        <v>43</v>
      </c>
      <c r="B10" s="8">
        <v>87.1</v>
      </c>
      <c r="C10" s="8">
        <v>90.33</v>
      </c>
      <c r="D10" s="8">
        <v>86.82</v>
      </c>
      <c r="E10" s="8">
        <v>85.25</v>
      </c>
      <c r="F10" s="8">
        <v>84.45</v>
      </c>
      <c r="G10" s="25">
        <v>89.5</v>
      </c>
      <c r="H10" s="25">
        <v>92.9187</v>
      </c>
      <c r="I10" s="25">
        <v>98.2576</v>
      </c>
      <c r="J10" s="25">
        <v>106.13625</v>
      </c>
      <c r="K10" s="25">
        <v>92.89</v>
      </c>
      <c r="L10" s="7">
        <f t="shared" si="0"/>
        <v>1027.5545350172217</v>
      </c>
      <c r="M10" s="7">
        <f t="shared" si="1"/>
        <v>1028.658253072069</v>
      </c>
      <c r="N10" s="7">
        <f t="shared" si="2"/>
        <v>1131.7392305920296</v>
      </c>
      <c r="O10" s="7">
        <f t="shared" si="3"/>
        <v>1245</v>
      </c>
      <c r="P10" s="7">
        <f t="shared" si="4"/>
        <v>1099.9407933688572</v>
      </c>
      <c r="Q10" s="2" t="s">
        <v>43</v>
      </c>
      <c r="R10" s="115">
        <f t="shared" si="5"/>
        <v>86.78999999999999</v>
      </c>
      <c r="S10" s="115">
        <f t="shared" si="6"/>
        <v>95.94050999999999</v>
      </c>
      <c r="T10" s="116">
        <f t="shared" si="7"/>
        <v>1105.4327687521604</v>
      </c>
    </row>
    <row r="11" spans="1:20" ht="21.75" customHeight="1">
      <c r="A11" s="23" t="s">
        <v>6</v>
      </c>
      <c r="B11" s="17">
        <v>51.8</v>
      </c>
      <c r="C11" s="17">
        <v>49.8</v>
      </c>
      <c r="D11" s="17">
        <v>50.2</v>
      </c>
      <c r="E11" s="17">
        <v>47</v>
      </c>
      <c r="F11" s="17">
        <v>45.9</v>
      </c>
      <c r="G11" s="25">
        <v>21.1</v>
      </c>
      <c r="H11" s="25">
        <v>21.7</v>
      </c>
      <c r="I11" s="25">
        <v>25.8</v>
      </c>
      <c r="J11" s="25">
        <v>26.2</v>
      </c>
      <c r="K11" s="25">
        <v>26.4</v>
      </c>
      <c r="L11" s="7">
        <f t="shared" si="0"/>
        <v>407.3359073359074</v>
      </c>
      <c r="M11" s="7">
        <f t="shared" si="1"/>
        <v>435.74297188755025</v>
      </c>
      <c r="N11" s="7">
        <f t="shared" si="2"/>
        <v>513.9442231075697</v>
      </c>
      <c r="O11" s="7">
        <f t="shared" si="3"/>
        <v>557.4468085106383</v>
      </c>
      <c r="P11" s="7">
        <f t="shared" si="4"/>
        <v>575.1633986928105</v>
      </c>
      <c r="Q11" s="23" t="s">
        <v>6</v>
      </c>
      <c r="R11" s="115">
        <f t="shared" si="5"/>
        <v>48.940000000000005</v>
      </c>
      <c r="S11" s="115">
        <f t="shared" si="6"/>
        <v>24.24</v>
      </c>
      <c r="T11" s="116">
        <f t="shared" si="7"/>
        <v>495.3003677973027</v>
      </c>
    </row>
    <row r="12" spans="1:20" ht="21.75" customHeight="1">
      <c r="A12" s="2" t="s">
        <v>8</v>
      </c>
      <c r="B12" s="8">
        <v>223</v>
      </c>
      <c r="C12" s="8">
        <v>208</v>
      </c>
      <c r="D12" s="8">
        <v>213</v>
      </c>
      <c r="E12" s="8">
        <v>282</v>
      </c>
      <c r="F12" s="8">
        <v>185</v>
      </c>
      <c r="G12" s="25">
        <v>349</v>
      </c>
      <c r="H12" s="25">
        <v>327</v>
      </c>
      <c r="I12" s="25">
        <v>361</v>
      </c>
      <c r="J12" s="25">
        <v>486</v>
      </c>
      <c r="K12" s="25">
        <v>263</v>
      </c>
      <c r="L12" s="7">
        <f t="shared" si="0"/>
        <v>1565.0224215246637</v>
      </c>
      <c r="M12" s="7">
        <f t="shared" si="1"/>
        <v>1572.1153846153845</v>
      </c>
      <c r="N12" s="7">
        <f t="shared" si="2"/>
        <v>1694.8356807511736</v>
      </c>
      <c r="O12" s="7">
        <f t="shared" si="3"/>
        <v>1723.404255319149</v>
      </c>
      <c r="P12" s="7">
        <f t="shared" si="4"/>
        <v>1421.6216216216214</v>
      </c>
      <c r="Q12" s="2" t="s">
        <v>8</v>
      </c>
      <c r="R12" s="115">
        <f t="shared" si="5"/>
        <v>222.2</v>
      </c>
      <c r="S12" s="115">
        <f t="shared" si="6"/>
        <v>357.2</v>
      </c>
      <c r="T12" s="116">
        <f t="shared" si="7"/>
        <v>1607.5607560756075</v>
      </c>
    </row>
    <row r="13" spans="1:20" ht="21.75" customHeight="1">
      <c r="A13" s="2" t="s">
        <v>36</v>
      </c>
      <c r="B13" s="8">
        <v>504</v>
      </c>
      <c r="C13" s="8">
        <v>535</v>
      </c>
      <c r="D13" s="8">
        <v>559</v>
      </c>
      <c r="E13" s="8">
        <v>537</v>
      </c>
      <c r="F13" s="8">
        <v>493</v>
      </c>
      <c r="G13" s="25">
        <v>942</v>
      </c>
      <c r="H13" s="25">
        <v>747</v>
      </c>
      <c r="I13" s="25">
        <v>962</v>
      </c>
      <c r="J13" s="25">
        <v>880</v>
      </c>
      <c r="K13" s="25">
        <v>706</v>
      </c>
      <c r="L13" s="7">
        <f t="shared" si="0"/>
        <v>1869.047619047619</v>
      </c>
      <c r="M13" s="7">
        <f t="shared" si="1"/>
        <v>1396.2616822429907</v>
      </c>
      <c r="N13" s="7">
        <f t="shared" si="2"/>
        <v>1720.9302325581396</v>
      </c>
      <c r="O13" s="7">
        <f t="shared" si="3"/>
        <v>1638.733705772812</v>
      </c>
      <c r="P13" s="7">
        <f t="shared" si="4"/>
        <v>1432.048681541582</v>
      </c>
      <c r="Q13" s="2" t="s">
        <v>36</v>
      </c>
      <c r="R13" s="115">
        <f t="shared" si="5"/>
        <v>525.6</v>
      </c>
      <c r="S13" s="115">
        <f t="shared" si="6"/>
        <v>847.4</v>
      </c>
      <c r="T13" s="116">
        <f t="shared" si="7"/>
        <v>1612.2526636225266</v>
      </c>
    </row>
    <row r="14" spans="1:20" ht="21.75" customHeight="1">
      <c r="A14" s="2" t="s">
        <v>10</v>
      </c>
      <c r="B14" s="8">
        <v>9.4</v>
      </c>
      <c r="C14" s="8">
        <v>9.88</v>
      </c>
      <c r="D14" s="8">
        <v>9.03</v>
      </c>
      <c r="E14" s="8">
        <v>8.84</v>
      </c>
      <c r="F14" s="8">
        <v>8.77</v>
      </c>
      <c r="G14" s="25">
        <v>5</v>
      </c>
      <c r="H14" s="25">
        <v>6.12</v>
      </c>
      <c r="I14" s="25">
        <v>4.7</v>
      </c>
      <c r="J14" s="25">
        <v>4.27</v>
      </c>
      <c r="K14" s="25">
        <v>4.76</v>
      </c>
      <c r="L14" s="7">
        <f t="shared" si="0"/>
        <v>531.9148936170212</v>
      </c>
      <c r="M14" s="7">
        <f t="shared" si="1"/>
        <v>619.4331983805668</v>
      </c>
      <c r="N14" s="7">
        <f t="shared" si="2"/>
        <v>520.4872646733112</v>
      </c>
      <c r="O14" s="7">
        <f t="shared" si="3"/>
        <v>483.03167420814475</v>
      </c>
      <c r="P14" s="7">
        <f t="shared" si="4"/>
        <v>542.7594070695553</v>
      </c>
      <c r="Q14" s="2" t="s">
        <v>10</v>
      </c>
      <c r="R14" s="115">
        <f t="shared" si="5"/>
        <v>9.184000000000001</v>
      </c>
      <c r="S14" s="115">
        <f t="shared" si="6"/>
        <v>4.970000000000001</v>
      </c>
      <c r="T14" s="116">
        <f t="shared" si="7"/>
        <v>541.1585365853658</v>
      </c>
    </row>
    <row r="15" spans="1:20" ht="21.75" customHeight="1">
      <c r="A15" s="2" t="s">
        <v>44</v>
      </c>
      <c r="B15" s="8">
        <v>59.6</v>
      </c>
      <c r="C15" s="8">
        <v>59.51</v>
      </c>
      <c r="D15" s="8">
        <v>59.86</v>
      </c>
      <c r="E15" s="8">
        <v>60.34</v>
      </c>
      <c r="F15" s="8">
        <v>55.26</v>
      </c>
      <c r="G15" s="25">
        <v>50.7</v>
      </c>
      <c r="H15" s="25">
        <v>50.64</v>
      </c>
      <c r="I15" s="25">
        <v>48.93</v>
      </c>
      <c r="J15" s="25">
        <v>56.43</v>
      </c>
      <c r="K15" s="25">
        <v>38.7</v>
      </c>
      <c r="L15" s="7">
        <f t="shared" si="0"/>
        <v>850.6711409395974</v>
      </c>
      <c r="M15" s="7">
        <f t="shared" si="1"/>
        <v>850.9494202655017</v>
      </c>
      <c r="N15" s="7">
        <f t="shared" si="2"/>
        <v>817.4072836618777</v>
      </c>
      <c r="O15" s="7">
        <f t="shared" si="3"/>
        <v>935.2005303281404</v>
      </c>
      <c r="P15" s="7">
        <f t="shared" si="4"/>
        <v>700.3257328990229</v>
      </c>
      <c r="Q15" s="2" t="s">
        <v>44</v>
      </c>
      <c r="R15" s="115">
        <f t="shared" si="5"/>
        <v>58.914</v>
      </c>
      <c r="S15" s="115">
        <f t="shared" si="6"/>
        <v>49.080000000000005</v>
      </c>
      <c r="T15" s="116">
        <f t="shared" si="7"/>
        <v>833.0787249210715</v>
      </c>
    </row>
    <row r="16" spans="1:20" ht="21.75" customHeight="1">
      <c r="A16" s="2" t="s">
        <v>53</v>
      </c>
      <c r="B16" s="8">
        <v>110.9</v>
      </c>
      <c r="C16" s="8">
        <v>174.507</v>
      </c>
      <c r="D16" s="8">
        <v>185.99</v>
      </c>
      <c r="E16" s="8">
        <v>216.634</v>
      </c>
      <c r="F16" s="8">
        <v>201.4</v>
      </c>
      <c r="G16" s="25">
        <v>72.4</v>
      </c>
      <c r="H16" s="25">
        <v>116.957</v>
      </c>
      <c r="I16" s="25">
        <v>145.69</v>
      </c>
      <c r="J16" s="25">
        <v>136.3</v>
      </c>
      <c r="K16" s="25">
        <v>125.96</v>
      </c>
      <c r="L16" s="7">
        <f t="shared" si="0"/>
        <v>652.8403967538324</v>
      </c>
      <c r="M16" s="7">
        <f t="shared" si="1"/>
        <v>670.2138023116551</v>
      </c>
      <c r="N16" s="7">
        <f t="shared" si="2"/>
        <v>783.3216839615033</v>
      </c>
      <c r="O16" s="7">
        <f t="shared" si="3"/>
        <v>629.171782822641</v>
      </c>
      <c r="P16" s="7">
        <f t="shared" si="4"/>
        <v>625.4220456802383</v>
      </c>
      <c r="Q16" s="2" t="s">
        <v>53</v>
      </c>
      <c r="R16" s="115">
        <f t="shared" si="5"/>
        <v>177.8862</v>
      </c>
      <c r="S16" s="115">
        <f t="shared" si="6"/>
        <v>119.4614</v>
      </c>
      <c r="T16" s="116">
        <f t="shared" si="7"/>
        <v>671.5608068529206</v>
      </c>
    </row>
    <row r="17" spans="1:20" ht="21.75" customHeight="1">
      <c r="A17" s="2" t="s">
        <v>11</v>
      </c>
      <c r="B17" s="8">
        <v>4</v>
      </c>
      <c r="C17" s="8">
        <v>4</v>
      </c>
      <c r="D17" s="8">
        <v>2</v>
      </c>
      <c r="E17" s="8">
        <v>3</v>
      </c>
      <c r="F17" s="8">
        <v>2</v>
      </c>
      <c r="G17" s="25">
        <v>2</v>
      </c>
      <c r="H17" s="25">
        <v>1</v>
      </c>
      <c r="I17" s="25">
        <v>1</v>
      </c>
      <c r="J17" s="25">
        <v>1</v>
      </c>
      <c r="K17" s="25">
        <v>1</v>
      </c>
      <c r="L17" s="7">
        <f t="shared" si="0"/>
        <v>500</v>
      </c>
      <c r="M17" s="7">
        <f t="shared" si="1"/>
        <v>250</v>
      </c>
      <c r="N17" s="7">
        <f t="shared" si="2"/>
        <v>500</v>
      </c>
      <c r="O17" s="7">
        <f t="shared" si="3"/>
        <v>333.3333333333333</v>
      </c>
      <c r="P17" s="7">
        <f t="shared" si="4"/>
        <v>500</v>
      </c>
      <c r="Q17" s="2" t="s">
        <v>11</v>
      </c>
      <c r="R17" s="115">
        <f t="shared" si="5"/>
        <v>3</v>
      </c>
      <c r="S17" s="115">
        <f t="shared" si="6"/>
        <v>1.2</v>
      </c>
      <c r="T17" s="116">
        <f t="shared" si="7"/>
        <v>399.99999999999994</v>
      </c>
    </row>
    <row r="18" spans="1:20" ht="21.75" customHeight="1" hidden="1">
      <c r="A18" s="2" t="s">
        <v>12</v>
      </c>
      <c r="B18" s="8">
        <v>0.01</v>
      </c>
      <c r="C18" s="8"/>
      <c r="D18" s="8"/>
      <c r="E18" s="8"/>
      <c r="F18" s="8"/>
      <c r="G18" s="25"/>
      <c r="H18" s="25"/>
      <c r="I18" s="25"/>
      <c r="J18" s="25"/>
      <c r="K18" s="25"/>
      <c r="L18" s="7">
        <f t="shared" si="0"/>
        <v>0</v>
      </c>
      <c r="M18" s="7" t="e">
        <f t="shared" si="1"/>
        <v>#DIV/0!</v>
      </c>
      <c r="N18" s="7" t="e">
        <f t="shared" si="2"/>
        <v>#DIV/0!</v>
      </c>
      <c r="O18" s="7" t="e">
        <f t="shared" si="3"/>
        <v>#DIV/0!</v>
      </c>
      <c r="P18" s="7" t="e">
        <f t="shared" si="4"/>
        <v>#DIV/0!</v>
      </c>
      <c r="Q18" s="2" t="s">
        <v>12</v>
      </c>
      <c r="R18" s="115">
        <f t="shared" si="5"/>
        <v>0.01</v>
      </c>
      <c r="S18" s="115" t="e">
        <f t="shared" si="6"/>
        <v>#DIV/0!</v>
      </c>
      <c r="T18" s="116" t="e">
        <f t="shared" si="7"/>
        <v>#DIV/0!</v>
      </c>
    </row>
    <row r="19" spans="1:20" ht="21.75" customHeight="1">
      <c r="A19" s="2" t="s">
        <v>13</v>
      </c>
      <c r="B19" s="8">
        <v>745</v>
      </c>
      <c r="C19" s="8">
        <v>785</v>
      </c>
      <c r="D19" s="8">
        <v>784.6</v>
      </c>
      <c r="E19" s="8">
        <v>762</v>
      </c>
      <c r="F19" s="8">
        <v>713</v>
      </c>
      <c r="G19" s="25">
        <v>855.1</v>
      </c>
      <c r="H19" s="25">
        <v>869.6</v>
      </c>
      <c r="I19" s="25">
        <v>919.1589</v>
      </c>
      <c r="J19" s="25">
        <v>844.296</v>
      </c>
      <c r="K19" s="25">
        <v>717.2</v>
      </c>
      <c r="L19" s="7">
        <f t="shared" si="0"/>
        <v>1147.785234899329</v>
      </c>
      <c r="M19" s="7">
        <f t="shared" si="1"/>
        <v>1107.7707006369426</v>
      </c>
      <c r="N19" s="7">
        <f t="shared" si="2"/>
        <v>1171.5</v>
      </c>
      <c r="O19" s="7">
        <f t="shared" si="3"/>
        <v>1108</v>
      </c>
      <c r="P19" s="7">
        <f t="shared" si="4"/>
        <v>1005.8906030855541</v>
      </c>
      <c r="Q19" s="2" t="s">
        <v>13</v>
      </c>
      <c r="R19" s="115">
        <f t="shared" si="5"/>
        <v>757.92</v>
      </c>
      <c r="S19" s="115">
        <f t="shared" si="6"/>
        <v>841.0709800000001</v>
      </c>
      <c r="T19" s="116">
        <f t="shared" si="7"/>
        <v>1109.7094416297234</v>
      </c>
    </row>
    <row r="20" spans="1:20" ht="21.75" customHeight="1">
      <c r="A20" s="2" t="s">
        <v>14</v>
      </c>
      <c r="B20" s="8">
        <v>8</v>
      </c>
      <c r="C20" s="8">
        <v>13</v>
      </c>
      <c r="D20" s="8">
        <v>9</v>
      </c>
      <c r="E20" s="8">
        <v>10</v>
      </c>
      <c r="F20" s="8">
        <v>10</v>
      </c>
      <c r="G20" s="25">
        <v>3</v>
      </c>
      <c r="H20" s="25">
        <v>4</v>
      </c>
      <c r="I20" s="25">
        <v>2</v>
      </c>
      <c r="J20" s="25">
        <v>4</v>
      </c>
      <c r="K20" s="25">
        <v>2</v>
      </c>
      <c r="L20" s="7">
        <f t="shared" si="0"/>
        <v>375</v>
      </c>
      <c r="M20" s="7">
        <f t="shared" si="1"/>
        <v>307.69230769230774</v>
      </c>
      <c r="N20" s="7">
        <f t="shared" si="2"/>
        <v>222.2222222222222</v>
      </c>
      <c r="O20" s="7">
        <f t="shared" si="3"/>
        <v>400</v>
      </c>
      <c r="P20" s="7">
        <f t="shared" si="4"/>
        <v>200</v>
      </c>
      <c r="Q20" s="2" t="s">
        <v>14</v>
      </c>
      <c r="R20" s="115">
        <f t="shared" si="5"/>
        <v>10</v>
      </c>
      <c r="S20" s="115">
        <f t="shared" si="6"/>
        <v>3</v>
      </c>
      <c r="T20" s="116">
        <f t="shared" si="7"/>
        <v>300</v>
      </c>
    </row>
    <row r="21" spans="1:20" ht="21.75" customHeight="1">
      <c r="A21" s="23" t="s">
        <v>38</v>
      </c>
      <c r="B21" s="17">
        <v>26.75</v>
      </c>
      <c r="C21" s="17">
        <v>27.5</v>
      </c>
      <c r="D21" s="17">
        <v>36</v>
      </c>
      <c r="E21" s="17">
        <v>28.5</v>
      </c>
      <c r="F21" s="17">
        <v>28.27</v>
      </c>
      <c r="G21" s="25">
        <v>20.85</v>
      </c>
      <c r="H21" s="25">
        <v>21</v>
      </c>
      <c r="I21" s="25">
        <v>30.21</v>
      </c>
      <c r="J21" s="25">
        <v>23.85</v>
      </c>
      <c r="K21" s="25">
        <v>24.52</v>
      </c>
      <c r="L21" s="7">
        <f t="shared" si="0"/>
        <v>779.4392523364486</v>
      </c>
      <c r="M21" s="7">
        <f t="shared" si="1"/>
        <v>763.6363636363636</v>
      </c>
      <c r="N21" s="7">
        <f t="shared" si="2"/>
        <v>839.1666666666667</v>
      </c>
      <c r="O21" s="7">
        <f t="shared" si="3"/>
        <v>836.8421052631579</v>
      </c>
      <c r="P21" s="7">
        <f t="shared" si="4"/>
        <v>867.3505482844004</v>
      </c>
      <c r="Q21" s="23" t="s">
        <v>38</v>
      </c>
      <c r="R21" s="115">
        <f t="shared" si="5"/>
        <v>29.404000000000003</v>
      </c>
      <c r="S21" s="115">
        <f t="shared" si="6"/>
        <v>24.086</v>
      </c>
      <c r="T21" s="116">
        <f t="shared" si="7"/>
        <v>819.140253026799</v>
      </c>
    </row>
    <row r="22" spans="1:20" ht="21.75" customHeight="1">
      <c r="A22" s="2" t="s">
        <v>39</v>
      </c>
      <c r="B22" s="8">
        <v>7.2</v>
      </c>
      <c r="C22" s="8">
        <v>7.15</v>
      </c>
      <c r="D22" s="8">
        <v>7.19</v>
      </c>
      <c r="E22" s="8">
        <v>9.76</v>
      </c>
      <c r="F22" s="8">
        <v>9.78</v>
      </c>
      <c r="G22" s="25">
        <v>4.9</v>
      </c>
      <c r="H22" s="25">
        <v>4.86</v>
      </c>
      <c r="I22" s="25">
        <v>4.83</v>
      </c>
      <c r="J22" s="25">
        <v>9.15</v>
      </c>
      <c r="K22" s="25">
        <v>9.35</v>
      </c>
      <c r="L22" s="7">
        <f t="shared" si="0"/>
        <v>680.5555555555555</v>
      </c>
      <c r="M22" s="7">
        <f t="shared" si="1"/>
        <v>679.7202797202797</v>
      </c>
      <c r="N22" s="7">
        <f t="shared" si="2"/>
        <v>671.7663421418637</v>
      </c>
      <c r="O22" s="7">
        <f t="shared" si="3"/>
        <v>937.5000000000001</v>
      </c>
      <c r="P22" s="7">
        <f t="shared" si="4"/>
        <v>956.0327198364008</v>
      </c>
      <c r="Q22" s="2" t="s">
        <v>39</v>
      </c>
      <c r="R22" s="115">
        <f t="shared" si="5"/>
        <v>8.216000000000001</v>
      </c>
      <c r="S22" s="115">
        <f t="shared" si="6"/>
        <v>6.618</v>
      </c>
      <c r="T22" s="116">
        <f t="shared" si="7"/>
        <v>805.5014605647517</v>
      </c>
    </row>
    <row r="23" spans="1:20" ht="21.75" customHeight="1">
      <c r="A23" s="23" t="s">
        <v>40</v>
      </c>
      <c r="B23" s="17">
        <v>0.4</v>
      </c>
      <c r="C23" s="17">
        <v>0.36</v>
      </c>
      <c r="D23" s="17">
        <v>0.29</v>
      </c>
      <c r="E23" s="17">
        <v>0.3</v>
      </c>
      <c r="F23" s="17">
        <v>0.31</v>
      </c>
      <c r="G23" s="25">
        <v>0.3</v>
      </c>
      <c r="H23" s="25">
        <v>0.34</v>
      </c>
      <c r="I23" s="25">
        <v>0.2</v>
      </c>
      <c r="J23" s="25">
        <v>0.33</v>
      </c>
      <c r="K23" s="25">
        <v>0.31</v>
      </c>
      <c r="L23" s="7">
        <f t="shared" si="0"/>
        <v>749.9999999999999</v>
      </c>
      <c r="M23" s="7">
        <f t="shared" si="1"/>
        <v>944.4444444444446</v>
      </c>
      <c r="N23" s="7">
        <f t="shared" si="2"/>
        <v>689.6551724137931</v>
      </c>
      <c r="O23" s="7">
        <f t="shared" si="3"/>
        <v>1100</v>
      </c>
      <c r="P23" s="7">
        <f t="shared" si="4"/>
        <v>1000</v>
      </c>
      <c r="Q23" s="23" t="s">
        <v>40</v>
      </c>
      <c r="R23" s="115">
        <f t="shared" si="5"/>
        <v>0.332</v>
      </c>
      <c r="S23" s="115">
        <f t="shared" si="6"/>
        <v>0.29600000000000004</v>
      </c>
      <c r="T23" s="116">
        <f t="shared" si="7"/>
        <v>891.5662650602411</v>
      </c>
    </row>
    <row r="24" spans="1:20" ht="21.75" customHeight="1">
      <c r="A24" s="2" t="s">
        <v>15</v>
      </c>
      <c r="B24" s="8">
        <v>27.1</v>
      </c>
      <c r="C24" s="8">
        <v>27.12</v>
      </c>
      <c r="D24" s="8">
        <v>27.17</v>
      </c>
      <c r="E24" s="8">
        <v>27.18</v>
      </c>
      <c r="F24" s="8">
        <v>27.28</v>
      </c>
      <c r="G24" s="25">
        <v>27.1</v>
      </c>
      <c r="H24" s="25">
        <v>27.25</v>
      </c>
      <c r="I24" s="25">
        <v>27.42</v>
      </c>
      <c r="J24" s="25">
        <v>27.46</v>
      </c>
      <c r="K24" s="25">
        <v>27.6</v>
      </c>
      <c r="L24" s="7">
        <f t="shared" si="0"/>
        <v>1000</v>
      </c>
      <c r="M24" s="7">
        <f t="shared" si="1"/>
        <v>1004.7935103244838</v>
      </c>
      <c r="N24" s="7">
        <f t="shared" si="2"/>
        <v>1009.2013249907988</v>
      </c>
      <c r="O24" s="7">
        <f t="shared" si="3"/>
        <v>1010.3016924208979</v>
      </c>
      <c r="P24" s="7">
        <f t="shared" si="4"/>
        <v>1011.7302052785924</v>
      </c>
      <c r="Q24" s="2" t="s">
        <v>15</v>
      </c>
      <c r="R24" s="115">
        <f t="shared" si="5"/>
        <v>27.169999999999998</v>
      </c>
      <c r="S24" s="115">
        <f t="shared" si="6"/>
        <v>27.366000000000003</v>
      </c>
      <c r="T24" s="116">
        <f t="shared" si="7"/>
        <v>1007.2138387927863</v>
      </c>
    </row>
    <row r="25" spans="1:20" ht="21.75" customHeight="1">
      <c r="A25" s="2" t="s">
        <v>131</v>
      </c>
      <c r="B25" s="8">
        <v>15.9</v>
      </c>
      <c r="C25" s="8">
        <v>10.34</v>
      </c>
      <c r="D25" s="8">
        <v>14.63</v>
      </c>
      <c r="E25" s="8">
        <v>13.44</v>
      </c>
      <c r="F25" s="8">
        <v>10.12</v>
      </c>
      <c r="G25" s="25">
        <v>3.3</v>
      </c>
      <c r="H25" s="25">
        <v>2.19</v>
      </c>
      <c r="I25" s="25">
        <v>4.03</v>
      </c>
      <c r="J25" s="25">
        <v>3.62</v>
      </c>
      <c r="K25" s="25">
        <v>2.47</v>
      </c>
      <c r="L25" s="7">
        <f t="shared" si="0"/>
        <v>207.54716981132074</v>
      </c>
      <c r="M25" s="7">
        <f t="shared" si="1"/>
        <v>211.79883945841394</v>
      </c>
      <c r="N25" s="7">
        <f t="shared" si="2"/>
        <v>275.4613807245386</v>
      </c>
      <c r="O25" s="7">
        <f t="shared" si="3"/>
        <v>269.34523809523813</v>
      </c>
      <c r="P25" s="7">
        <f t="shared" si="4"/>
        <v>244.0711462450593</v>
      </c>
      <c r="Q25" s="2" t="s">
        <v>131</v>
      </c>
      <c r="R25" s="115">
        <f t="shared" si="5"/>
        <v>12.886000000000001</v>
      </c>
      <c r="S25" s="115">
        <f t="shared" si="6"/>
        <v>3.1220000000000003</v>
      </c>
      <c r="T25" s="116">
        <f t="shared" si="7"/>
        <v>242.27844171969582</v>
      </c>
    </row>
    <row r="26" spans="1:20" ht="21.75" customHeight="1">
      <c r="A26" s="2" t="s">
        <v>79</v>
      </c>
      <c r="B26" s="8">
        <v>31</v>
      </c>
      <c r="C26" s="8">
        <v>29</v>
      </c>
      <c r="D26" s="8">
        <v>32</v>
      </c>
      <c r="E26" s="8">
        <v>32</v>
      </c>
      <c r="F26" s="8">
        <v>31</v>
      </c>
      <c r="G26" s="8">
        <v>41</v>
      </c>
      <c r="H26" s="8">
        <v>37</v>
      </c>
      <c r="I26" s="8">
        <v>41</v>
      </c>
      <c r="J26" s="8">
        <v>41.8</v>
      </c>
      <c r="K26" s="8">
        <v>38.7</v>
      </c>
      <c r="L26" s="7">
        <f t="shared" si="0"/>
        <v>1322.5806451612902</v>
      </c>
      <c r="M26" s="7">
        <f t="shared" si="1"/>
        <v>1275.8620689655174</v>
      </c>
      <c r="N26" s="7">
        <f t="shared" si="2"/>
        <v>1281.25</v>
      </c>
      <c r="O26" s="7">
        <f t="shared" si="3"/>
        <v>1306.25</v>
      </c>
      <c r="P26" s="7">
        <f t="shared" si="4"/>
        <v>1248.3870967741937</v>
      </c>
      <c r="Q26" s="2" t="s">
        <v>79</v>
      </c>
      <c r="R26" s="115">
        <f t="shared" si="5"/>
        <v>31</v>
      </c>
      <c r="S26" s="115">
        <f t="shared" si="6"/>
        <v>39.9</v>
      </c>
      <c r="T26" s="116">
        <f t="shared" si="7"/>
        <v>1287.0967741935483</v>
      </c>
    </row>
    <row r="27" spans="1:20" ht="21.75" customHeight="1">
      <c r="A27" s="2" t="s">
        <v>80</v>
      </c>
      <c r="B27" s="8">
        <v>3678.615</v>
      </c>
      <c r="C27" s="8">
        <v>2502.25</v>
      </c>
      <c r="D27" s="8">
        <v>2834.74</v>
      </c>
      <c r="E27" s="8">
        <v>3078.94</v>
      </c>
      <c r="F27" s="8">
        <v>2474.38</v>
      </c>
      <c r="G27" s="8">
        <v>4369.650000000001</v>
      </c>
      <c r="H27" s="8">
        <v>2976.291</v>
      </c>
      <c r="I27" s="8">
        <v>3814.571</v>
      </c>
      <c r="J27" s="8">
        <v>3797.142</v>
      </c>
      <c r="K27" s="8">
        <v>2895.71</v>
      </c>
      <c r="L27" s="7">
        <f t="shared" si="0"/>
        <v>1187.8519497147706</v>
      </c>
      <c r="M27" s="7">
        <f t="shared" si="1"/>
        <v>1189.445898691178</v>
      </c>
      <c r="N27" s="7">
        <f t="shared" si="2"/>
        <v>1345.6511002772743</v>
      </c>
      <c r="O27" s="7">
        <f t="shared" si="3"/>
        <v>1233.2627462698201</v>
      </c>
      <c r="P27" s="7">
        <f t="shared" si="4"/>
        <v>1170.276998682498</v>
      </c>
      <c r="Q27" s="2" t="s">
        <v>80</v>
      </c>
      <c r="R27" s="115">
        <f t="shared" si="5"/>
        <v>2913.785</v>
      </c>
      <c r="S27" s="115">
        <f t="shared" si="6"/>
        <v>3570.6728000000003</v>
      </c>
      <c r="T27" s="116">
        <f t="shared" si="7"/>
        <v>1225.441410399189</v>
      </c>
    </row>
    <row r="28" spans="1:20" ht="21.75" customHeight="1">
      <c r="A28" s="2" t="s">
        <v>45</v>
      </c>
      <c r="B28" s="8">
        <v>5.3</v>
      </c>
      <c r="C28" s="8">
        <v>5.42</v>
      </c>
      <c r="D28" s="8">
        <v>4.38</v>
      </c>
      <c r="E28" s="8">
        <v>4.07</v>
      </c>
      <c r="F28" s="8">
        <v>3.86</v>
      </c>
      <c r="G28" s="25">
        <v>4.2</v>
      </c>
      <c r="H28" s="25">
        <v>4.34</v>
      </c>
      <c r="I28" s="25">
        <v>3.5</v>
      </c>
      <c r="J28" s="25">
        <v>3.38</v>
      </c>
      <c r="K28" s="25">
        <v>3.21</v>
      </c>
      <c r="L28" s="7">
        <f t="shared" si="0"/>
        <v>792.4528301886793</v>
      </c>
      <c r="M28" s="7">
        <f t="shared" si="1"/>
        <v>800.7380073800738</v>
      </c>
      <c r="N28" s="7">
        <f t="shared" si="2"/>
        <v>799.0867579908676</v>
      </c>
      <c r="O28" s="7">
        <f t="shared" si="3"/>
        <v>830.4668304668303</v>
      </c>
      <c r="P28" s="7">
        <f t="shared" si="4"/>
        <v>831.6062176165804</v>
      </c>
      <c r="Q28" s="2" t="s">
        <v>45</v>
      </c>
      <c r="R28" s="115">
        <f t="shared" si="5"/>
        <v>4.606</v>
      </c>
      <c r="S28" s="115">
        <f t="shared" si="6"/>
        <v>3.726</v>
      </c>
      <c r="T28" s="116">
        <f t="shared" si="7"/>
        <v>808.9448545375598</v>
      </c>
    </row>
    <row r="29" spans="1:20" ht="21.75" customHeight="1">
      <c r="A29" s="2" t="s">
        <v>20</v>
      </c>
      <c r="B29" s="8">
        <v>0.3</v>
      </c>
      <c r="C29" s="8">
        <v>0.35</v>
      </c>
      <c r="D29" s="8">
        <v>0.61</v>
      </c>
      <c r="E29" s="8">
        <v>0.58</v>
      </c>
      <c r="F29" s="8">
        <v>0.3</v>
      </c>
      <c r="G29" s="25">
        <v>0.07</v>
      </c>
      <c r="H29" s="25">
        <v>0.08</v>
      </c>
      <c r="I29" s="25">
        <v>0.14</v>
      </c>
      <c r="J29" s="25">
        <v>0.14</v>
      </c>
      <c r="K29" s="25">
        <v>0.07</v>
      </c>
      <c r="L29" s="7">
        <f t="shared" si="0"/>
        <v>233.33333333333337</v>
      </c>
      <c r="M29" s="7">
        <f t="shared" si="1"/>
        <v>228.57142857142858</v>
      </c>
      <c r="N29" s="7">
        <f t="shared" si="2"/>
        <v>229.50819672131152</v>
      </c>
      <c r="O29" s="7">
        <f t="shared" si="3"/>
        <v>241.37931034482762</v>
      </c>
      <c r="P29" s="7">
        <f t="shared" si="4"/>
        <v>233.33333333333337</v>
      </c>
      <c r="Q29" s="2" t="s">
        <v>20</v>
      </c>
      <c r="R29" s="115">
        <f t="shared" si="5"/>
        <v>0.42799999999999994</v>
      </c>
      <c r="S29" s="115">
        <f t="shared" si="6"/>
        <v>0.1</v>
      </c>
      <c r="T29" s="116">
        <f t="shared" si="7"/>
        <v>233.64485981308417</v>
      </c>
    </row>
    <row r="30" spans="1:20" ht="21.75" customHeight="1">
      <c r="A30" s="2" t="s">
        <v>175</v>
      </c>
      <c r="B30" s="8">
        <v>1</v>
      </c>
      <c r="C30" s="8">
        <v>0</v>
      </c>
      <c r="D30" s="8">
        <v>0</v>
      </c>
      <c r="E30" s="8">
        <v>0</v>
      </c>
      <c r="F30" s="8">
        <v>2</v>
      </c>
      <c r="G30" s="25">
        <v>0.21</v>
      </c>
      <c r="H30" s="25">
        <v>0</v>
      </c>
      <c r="I30" s="25">
        <v>0</v>
      </c>
      <c r="J30" s="25">
        <v>0</v>
      </c>
      <c r="K30" s="25">
        <v>4</v>
      </c>
      <c r="L30" s="7">
        <f t="shared" si="0"/>
        <v>210</v>
      </c>
      <c r="M30" s="7" t="e">
        <f t="shared" si="1"/>
        <v>#DIV/0!</v>
      </c>
      <c r="N30" s="7" t="e">
        <f t="shared" si="2"/>
        <v>#DIV/0!</v>
      </c>
      <c r="O30" s="7" t="e">
        <f t="shared" si="3"/>
        <v>#DIV/0!</v>
      </c>
      <c r="P30" s="7">
        <f t="shared" si="4"/>
        <v>2000</v>
      </c>
      <c r="Q30" s="2" t="s">
        <v>175</v>
      </c>
      <c r="R30" s="115">
        <f t="shared" si="5"/>
        <v>0.6</v>
      </c>
      <c r="S30" s="115">
        <f t="shared" si="6"/>
        <v>0.842</v>
      </c>
      <c r="T30" s="116">
        <f t="shared" si="7"/>
        <v>1403.3333333333333</v>
      </c>
    </row>
    <row r="31" spans="1:20" ht="21.75" customHeight="1">
      <c r="A31" s="2" t="s">
        <v>21</v>
      </c>
      <c r="B31" s="8">
        <v>2</v>
      </c>
      <c r="C31" s="8">
        <v>2.13</v>
      </c>
      <c r="D31" s="8">
        <v>2.13</v>
      </c>
      <c r="E31" s="8">
        <v>2.62</v>
      </c>
      <c r="F31" s="8">
        <v>5.93</v>
      </c>
      <c r="G31" s="25">
        <v>1.5</v>
      </c>
      <c r="H31" s="25">
        <v>1.68</v>
      </c>
      <c r="I31" s="25">
        <v>1.701</v>
      </c>
      <c r="J31" s="25">
        <v>2.16</v>
      </c>
      <c r="K31" s="25">
        <v>4.93</v>
      </c>
      <c r="L31" s="7">
        <f t="shared" si="0"/>
        <v>750</v>
      </c>
      <c r="M31" s="7">
        <f t="shared" si="1"/>
        <v>788.7323943661972</v>
      </c>
      <c r="N31" s="7">
        <f t="shared" si="2"/>
        <v>798.5915492957747</v>
      </c>
      <c r="O31" s="7">
        <f t="shared" si="3"/>
        <v>824.4274809160306</v>
      </c>
      <c r="P31" s="7">
        <f t="shared" si="4"/>
        <v>831.3659359190556</v>
      </c>
      <c r="Q31" s="2" t="s">
        <v>21</v>
      </c>
      <c r="R31" s="115">
        <f t="shared" si="5"/>
        <v>2.9619999999999997</v>
      </c>
      <c r="S31" s="115">
        <f t="shared" si="6"/>
        <v>2.3942</v>
      </c>
      <c r="T31" s="116">
        <f t="shared" si="7"/>
        <v>808.3051991897368</v>
      </c>
    </row>
    <row r="32" spans="1:20" ht="21.75" customHeight="1">
      <c r="A32" s="24" t="s">
        <v>81</v>
      </c>
      <c r="B32" s="8">
        <v>604</v>
      </c>
      <c r="C32" s="8">
        <v>639</v>
      </c>
      <c r="D32" s="8">
        <v>662</v>
      </c>
      <c r="E32" s="8">
        <v>662</v>
      </c>
      <c r="F32" s="8">
        <v>626</v>
      </c>
      <c r="G32" s="8">
        <v>717</v>
      </c>
      <c r="H32" s="8">
        <v>726</v>
      </c>
      <c r="I32" s="8">
        <v>836</v>
      </c>
      <c r="J32" s="8">
        <v>736.806</v>
      </c>
      <c r="K32" s="8">
        <v>582.18</v>
      </c>
      <c r="L32" s="7">
        <f t="shared" si="0"/>
        <v>1187.0860927152319</v>
      </c>
      <c r="M32" s="7">
        <f t="shared" si="1"/>
        <v>1136.150234741784</v>
      </c>
      <c r="N32" s="7">
        <f t="shared" si="2"/>
        <v>1262.8398791540785</v>
      </c>
      <c r="O32" s="7">
        <f t="shared" si="3"/>
        <v>1113</v>
      </c>
      <c r="P32" s="7">
        <f t="shared" si="4"/>
        <v>929.9999999999999</v>
      </c>
      <c r="Q32" s="24" t="s">
        <v>81</v>
      </c>
      <c r="R32" s="115">
        <f t="shared" si="5"/>
        <v>638.6</v>
      </c>
      <c r="S32" s="115">
        <f t="shared" si="6"/>
        <v>719.5971999999999</v>
      </c>
      <c r="T32" s="116">
        <f t="shared" si="7"/>
        <v>1126.8355778264954</v>
      </c>
    </row>
    <row r="33" spans="1:20" ht="21.75" customHeight="1">
      <c r="A33" s="2" t="s">
        <v>99</v>
      </c>
      <c r="B33" s="8">
        <v>14.2</v>
      </c>
      <c r="C33" s="8">
        <v>15</v>
      </c>
      <c r="D33" s="8">
        <v>18.08</v>
      </c>
      <c r="E33" s="8">
        <v>13.89</v>
      </c>
      <c r="F33" s="8">
        <v>16.22</v>
      </c>
      <c r="G33" s="8">
        <v>11.4</v>
      </c>
      <c r="H33" s="8">
        <v>13</v>
      </c>
      <c r="I33" s="8">
        <v>16.87</v>
      </c>
      <c r="J33" s="8">
        <v>10.26</v>
      </c>
      <c r="K33" s="8">
        <v>11.61</v>
      </c>
      <c r="L33" s="7">
        <f t="shared" si="0"/>
        <v>802.8169014084507</v>
      </c>
      <c r="M33" s="7">
        <f t="shared" si="1"/>
        <v>866.6666666666667</v>
      </c>
      <c r="N33" s="7">
        <f t="shared" si="2"/>
        <v>933.0752212389382</v>
      </c>
      <c r="O33" s="7">
        <f t="shared" si="3"/>
        <v>738.6609071274297</v>
      </c>
      <c r="P33" s="7">
        <f t="shared" si="4"/>
        <v>715.7829839704069</v>
      </c>
      <c r="Q33" s="2" t="s">
        <v>99</v>
      </c>
      <c r="R33" s="115">
        <f t="shared" si="5"/>
        <v>15.478</v>
      </c>
      <c r="S33" s="115">
        <f t="shared" si="6"/>
        <v>12.627999999999998</v>
      </c>
      <c r="T33" s="116">
        <f t="shared" si="7"/>
        <v>815.8676831631992</v>
      </c>
    </row>
    <row r="34" spans="1:20" ht="21.75" customHeight="1">
      <c r="A34" s="2" t="s">
        <v>24</v>
      </c>
      <c r="B34" s="8">
        <v>410.8</v>
      </c>
      <c r="C34" s="8">
        <v>419.47</v>
      </c>
      <c r="D34" s="8">
        <v>446.92</v>
      </c>
      <c r="E34" s="8">
        <v>448.591</v>
      </c>
      <c r="F34" s="8">
        <v>448.6</v>
      </c>
      <c r="G34" s="8">
        <v>419.6</v>
      </c>
      <c r="H34" s="8">
        <v>380.91</v>
      </c>
      <c r="I34" s="8">
        <v>474.83</v>
      </c>
      <c r="J34" s="8">
        <v>478.084</v>
      </c>
      <c r="K34" s="8">
        <v>479.65</v>
      </c>
      <c r="L34" s="7">
        <f t="shared" si="0"/>
        <v>1021.4216163583252</v>
      </c>
      <c r="M34" s="7">
        <f t="shared" si="1"/>
        <v>908.0744749326532</v>
      </c>
      <c r="N34" s="7">
        <f t="shared" si="2"/>
        <v>1062.4496554193142</v>
      </c>
      <c r="O34" s="7">
        <f t="shared" si="3"/>
        <v>1065.7458575851945</v>
      </c>
      <c r="P34" s="7">
        <f t="shared" si="4"/>
        <v>1069.2153366027642</v>
      </c>
      <c r="Q34" s="2" t="s">
        <v>24</v>
      </c>
      <c r="R34" s="115">
        <f t="shared" si="5"/>
        <v>434.8762</v>
      </c>
      <c r="S34" s="115">
        <f t="shared" si="6"/>
        <v>446.6148</v>
      </c>
      <c r="T34" s="116">
        <f t="shared" si="7"/>
        <v>1026.992969493387</v>
      </c>
    </row>
    <row r="35" spans="1:20" ht="21.75" customHeight="1">
      <c r="A35" s="2" t="s">
        <v>170</v>
      </c>
      <c r="B35" s="8"/>
      <c r="C35" s="8"/>
      <c r="D35" s="8"/>
      <c r="E35" s="8">
        <v>0.009</v>
      </c>
      <c r="F35" s="8">
        <v>0.01</v>
      </c>
      <c r="G35" s="8"/>
      <c r="H35" s="8"/>
      <c r="I35" s="8"/>
      <c r="J35" s="8">
        <v>0.007</v>
      </c>
      <c r="K35" s="8">
        <v>0</v>
      </c>
      <c r="L35" s="7"/>
      <c r="M35" s="7"/>
      <c r="N35" s="7"/>
      <c r="O35" s="7">
        <f t="shared" si="3"/>
        <v>777.7777777777779</v>
      </c>
      <c r="P35" s="7">
        <f t="shared" si="4"/>
        <v>0</v>
      </c>
      <c r="Q35" s="2" t="s">
        <v>170</v>
      </c>
      <c r="R35" s="115">
        <f t="shared" si="5"/>
        <v>0.0095</v>
      </c>
      <c r="S35" s="115">
        <f t="shared" si="6"/>
        <v>0.0035</v>
      </c>
      <c r="T35" s="116">
        <f t="shared" si="7"/>
        <v>368.42105263157896</v>
      </c>
    </row>
    <row r="36" spans="1:20" ht="21.75" customHeight="1">
      <c r="A36" s="2" t="s">
        <v>46</v>
      </c>
      <c r="B36" s="8">
        <v>1</v>
      </c>
      <c r="C36" s="8">
        <v>3.95</v>
      </c>
      <c r="D36" s="8">
        <v>6.8</v>
      </c>
      <c r="E36" s="8"/>
      <c r="F36" s="8"/>
      <c r="G36" s="8">
        <v>1.3</v>
      </c>
      <c r="H36" s="8">
        <v>4.94</v>
      </c>
      <c r="I36" s="8">
        <v>8.6</v>
      </c>
      <c r="J36" s="8"/>
      <c r="K36" s="8"/>
      <c r="L36" s="7">
        <f t="shared" si="0"/>
        <v>1300</v>
      </c>
      <c r="M36" s="7">
        <f t="shared" si="1"/>
        <v>1250.632911392405</v>
      </c>
      <c r="N36" s="7">
        <f t="shared" si="2"/>
        <v>1264.7058823529412</v>
      </c>
      <c r="O36" s="7"/>
      <c r="P36" s="7"/>
      <c r="Q36" s="94" t="s">
        <v>46</v>
      </c>
      <c r="R36" s="115">
        <f t="shared" si="5"/>
        <v>3.9166666666666665</v>
      </c>
      <c r="S36" s="115">
        <f t="shared" si="6"/>
        <v>4.946666666666666</v>
      </c>
      <c r="T36" s="116">
        <f t="shared" si="7"/>
        <v>1262.9787234042553</v>
      </c>
    </row>
    <row r="37" spans="1:20" ht="21.75" customHeight="1">
      <c r="A37" s="2" t="s">
        <v>47</v>
      </c>
      <c r="B37" s="2">
        <f>SUM(B7:B36)</f>
        <v>6900.475</v>
      </c>
      <c r="C37" s="2">
        <f aca="true" t="shared" si="8" ref="C37:K37">SUM(C7:C36)</f>
        <v>5893.517000000001</v>
      </c>
      <c r="D37" s="2">
        <f t="shared" si="8"/>
        <v>6362.593</v>
      </c>
      <c r="E37" s="2">
        <f t="shared" si="8"/>
        <v>6645.744000000001</v>
      </c>
      <c r="F37" s="2">
        <f t="shared" si="8"/>
        <v>5799.080000000001</v>
      </c>
      <c r="G37" s="2">
        <f t="shared" si="8"/>
        <v>8178.710000000001</v>
      </c>
      <c r="H37" s="2">
        <f t="shared" si="8"/>
        <v>6603.7067</v>
      </c>
      <c r="I37" s="2">
        <f t="shared" si="8"/>
        <v>8028.9335</v>
      </c>
      <c r="J37" s="2">
        <f t="shared" si="8"/>
        <v>7876.65125</v>
      </c>
      <c r="K37" s="2">
        <f t="shared" si="8"/>
        <v>6282.439999999999</v>
      </c>
      <c r="L37" s="7">
        <f t="shared" si="0"/>
        <v>1185.238697336053</v>
      </c>
      <c r="M37" s="7">
        <f t="shared" si="1"/>
        <v>1120.5035465240871</v>
      </c>
      <c r="N37" s="7">
        <f t="shared" si="2"/>
        <v>1261.8964469360212</v>
      </c>
      <c r="O37" s="7">
        <f t="shared" si="3"/>
        <v>1185.2173737056378</v>
      </c>
      <c r="P37" s="7">
        <f t="shared" si="4"/>
        <v>1083.351152251736</v>
      </c>
      <c r="Q37" s="2" t="s">
        <v>47</v>
      </c>
      <c r="R37" s="115">
        <f t="shared" si="5"/>
        <v>6320.281800000002</v>
      </c>
      <c r="S37" s="115">
        <f t="shared" si="6"/>
        <v>7394.08829</v>
      </c>
      <c r="T37" s="116">
        <f t="shared" si="7"/>
        <v>1169.8985146516723</v>
      </c>
    </row>
    <row r="38" spans="1:18" ht="15.75">
      <c r="A38" s="9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R38" s="49">
        <v>40</v>
      </c>
    </row>
  </sheetData>
  <sheetProtection/>
  <mergeCells count="8">
    <mergeCell ref="B5:F5"/>
    <mergeCell ref="G5:K5"/>
    <mergeCell ref="Q1:T1"/>
    <mergeCell ref="Q2:T2"/>
    <mergeCell ref="Q4:Q5"/>
    <mergeCell ref="A3:M3"/>
    <mergeCell ref="A5:A6"/>
    <mergeCell ref="L5:P5"/>
  </mergeCells>
  <printOptions horizontalCentered="1" verticalCentered="1"/>
  <pageMargins left="0.5118110236220472" right="0.5118110236220472" top="0.5118110236220472" bottom="0.2362204724409449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80" zoomScaleNormal="60" zoomScaleSheetLayoutView="80" zoomScalePageLayoutView="0" workbookViewId="0" topLeftCell="A1">
      <pane xSplit="1" ySplit="6" topLeftCell="F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S28" sqref="S28"/>
    </sheetView>
  </sheetViews>
  <sheetFormatPr defaultColWidth="9.140625" defaultRowHeight="12.75"/>
  <cols>
    <col min="1" max="1" width="20.421875" style="3" customWidth="1"/>
    <col min="2" max="5" width="10.7109375" style="3" customWidth="1"/>
    <col min="6" max="6" width="11.28125" style="3" customWidth="1"/>
    <col min="7" max="10" width="10.7109375" style="3" customWidth="1"/>
    <col min="11" max="11" width="11.421875" style="3" customWidth="1"/>
    <col min="12" max="12" width="9.140625" style="3" customWidth="1"/>
    <col min="13" max="14" width="11.00390625" style="3" customWidth="1"/>
    <col min="15" max="15" width="10.57421875" style="3" bestFit="1" customWidth="1"/>
    <col min="16" max="16" width="10.8515625" style="3" customWidth="1"/>
    <col min="17" max="17" width="22.7109375" style="3" bestFit="1" customWidth="1"/>
    <col min="18" max="18" width="14.421875" style="3" customWidth="1"/>
    <col min="19" max="19" width="15.28125" style="3" customWidth="1"/>
    <col min="20" max="20" width="13.7109375" style="3" bestFit="1" customWidth="1"/>
    <col min="21" max="16384" width="9.140625" style="3" customWidth="1"/>
  </cols>
  <sheetData>
    <row r="1" spans="17:20" ht="15.75">
      <c r="Q1" s="215" t="s">
        <v>153</v>
      </c>
      <c r="R1" s="215"/>
      <c r="S1" s="215"/>
      <c r="T1" s="215"/>
    </row>
    <row r="2" spans="17:20" ht="15">
      <c r="Q2" s="205" t="s">
        <v>182</v>
      </c>
      <c r="R2" s="205"/>
      <c r="S2" s="205"/>
      <c r="T2" s="205"/>
    </row>
    <row r="3" spans="1:20" ht="20.25">
      <c r="A3" s="218" t="s">
        <v>93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8"/>
      <c r="Q3" s="139"/>
      <c r="T3" s="140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Q4" s="195" t="s">
        <v>148</v>
      </c>
      <c r="R4" s="104" t="s">
        <v>135</v>
      </c>
      <c r="S4" s="104" t="s">
        <v>136</v>
      </c>
      <c r="T4" s="136" t="s">
        <v>137</v>
      </c>
    </row>
    <row r="5" spans="1:20" ht="30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196"/>
      <c r="R5" s="105" t="s">
        <v>138</v>
      </c>
      <c r="S5" s="112" t="s">
        <v>139</v>
      </c>
      <c r="T5" s="137" t="s">
        <v>140</v>
      </c>
    </row>
    <row r="6" spans="1:20" s="20" customFormat="1" ht="36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14">
        <v>1</v>
      </c>
      <c r="R6" s="114">
        <v>2</v>
      </c>
      <c r="S6" s="114">
        <v>3</v>
      </c>
      <c r="T6" s="114">
        <v>4</v>
      </c>
    </row>
    <row r="7" spans="1:20" ht="30" customHeight="1">
      <c r="A7" s="2" t="s">
        <v>1</v>
      </c>
      <c r="B7" s="8">
        <v>1</v>
      </c>
      <c r="C7" s="8">
        <v>0</v>
      </c>
      <c r="D7" s="8">
        <v>0</v>
      </c>
      <c r="E7" s="8">
        <v>1</v>
      </c>
      <c r="F7" s="8">
        <v>0</v>
      </c>
      <c r="G7" s="25">
        <v>0</v>
      </c>
      <c r="H7" s="25">
        <v>0</v>
      </c>
      <c r="I7" s="25">
        <v>0</v>
      </c>
      <c r="J7" s="25">
        <v>0.48</v>
      </c>
      <c r="K7" s="25">
        <v>0</v>
      </c>
      <c r="L7" s="7">
        <f aca="true" t="shared" si="0" ref="L7:L19">G7/B7*1000</f>
        <v>0</v>
      </c>
      <c r="M7" s="7"/>
      <c r="N7" s="7"/>
      <c r="O7" s="7">
        <f>J7/E7*1000</f>
        <v>480</v>
      </c>
      <c r="P7" s="7"/>
      <c r="Q7" s="2" t="s">
        <v>1</v>
      </c>
      <c r="R7" s="2">
        <f>AVERAGE(B7:F7)</f>
        <v>0.4</v>
      </c>
      <c r="S7" s="2">
        <f>AVERAGE(G7:K7)</f>
        <v>0.096</v>
      </c>
      <c r="T7" s="116">
        <f>S7/R7*1000</f>
        <v>240</v>
      </c>
    </row>
    <row r="8" spans="1:20" ht="30" customHeight="1">
      <c r="A8" s="2" t="s">
        <v>30</v>
      </c>
      <c r="B8" s="8">
        <v>7.1</v>
      </c>
      <c r="C8" s="8">
        <v>7.17</v>
      </c>
      <c r="D8" s="8">
        <v>6.74</v>
      </c>
      <c r="E8" s="8">
        <v>5.99</v>
      </c>
      <c r="F8" s="8">
        <v>5.62</v>
      </c>
      <c r="G8" s="25">
        <v>3.7</v>
      </c>
      <c r="H8" s="25">
        <v>3.73</v>
      </c>
      <c r="I8" s="25">
        <v>3.83</v>
      </c>
      <c r="J8" s="25">
        <v>3.85</v>
      </c>
      <c r="K8" s="25">
        <v>3.95</v>
      </c>
      <c r="L8" s="7">
        <f t="shared" si="0"/>
        <v>521.1267605633803</v>
      </c>
      <c r="M8" s="7">
        <f aca="true" t="shared" si="1" ref="M8:M25">H8/C8*1000</f>
        <v>520.2231520223152</v>
      </c>
      <c r="N8" s="7">
        <f aca="true" t="shared" si="2" ref="N8:N25">I8/D8*1000</f>
        <v>568.2492581602374</v>
      </c>
      <c r="O8" s="7">
        <f aca="true" t="shared" si="3" ref="O8:O25">J8/E8*1000</f>
        <v>642.7378964941569</v>
      </c>
      <c r="P8" s="7">
        <f aca="true" t="shared" si="4" ref="P8:P25">K8/F8*1000</f>
        <v>702.846975088968</v>
      </c>
      <c r="Q8" s="2" t="s">
        <v>30</v>
      </c>
      <c r="R8" s="2">
        <f aca="true" t="shared" si="5" ref="R8:R25">AVERAGE(B8:F8)</f>
        <v>6.523999999999999</v>
      </c>
      <c r="S8" s="2">
        <f aca="true" t="shared" si="6" ref="S8:S25">AVERAGE(G8:K8)</f>
        <v>3.812</v>
      </c>
      <c r="T8" s="116">
        <f aca="true" t="shared" si="7" ref="T8:T25">S8/R8*1000</f>
        <v>584.3041079092582</v>
      </c>
    </row>
    <row r="9" spans="1:20" ht="30" customHeight="1">
      <c r="A9" s="2" t="s">
        <v>71</v>
      </c>
      <c r="B9" s="8">
        <v>23.4</v>
      </c>
      <c r="C9" s="8">
        <v>23.43</v>
      </c>
      <c r="D9" s="8">
        <v>21.97</v>
      </c>
      <c r="E9" s="8">
        <v>18.67</v>
      </c>
      <c r="F9" s="8">
        <v>16.44</v>
      </c>
      <c r="G9" s="25">
        <v>20.8</v>
      </c>
      <c r="H9" s="25">
        <v>20.27</v>
      </c>
      <c r="I9" s="25">
        <v>19.05</v>
      </c>
      <c r="J9" s="25">
        <v>15.87</v>
      </c>
      <c r="K9" s="25">
        <v>14.16</v>
      </c>
      <c r="L9" s="7">
        <f t="shared" si="0"/>
        <v>888.8888888888889</v>
      </c>
      <c r="M9" s="7">
        <f t="shared" si="1"/>
        <v>865.1301749893298</v>
      </c>
      <c r="N9" s="7">
        <f t="shared" si="2"/>
        <v>867.0914883932637</v>
      </c>
      <c r="O9" s="7">
        <f t="shared" si="3"/>
        <v>850.0267809319764</v>
      </c>
      <c r="P9" s="7">
        <f t="shared" si="4"/>
        <v>861.3138686131387</v>
      </c>
      <c r="Q9" s="2" t="s">
        <v>71</v>
      </c>
      <c r="R9" s="2">
        <f t="shared" si="5"/>
        <v>20.782</v>
      </c>
      <c r="S9" s="2">
        <f t="shared" si="6"/>
        <v>18.03</v>
      </c>
      <c r="T9" s="116">
        <f t="shared" si="7"/>
        <v>867.5777114810894</v>
      </c>
    </row>
    <row r="10" spans="1:20" ht="30" customHeight="1">
      <c r="A10" s="2" t="s">
        <v>6</v>
      </c>
      <c r="B10" s="8">
        <v>38.4</v>
      </c>
      <c r="C10" s="8">
        <v>39</v>
      </c>
      <c r="D10" s="8">
        <v>31.2</v>
      </c>
      <c r="E10" s="8">
        <v>26.2</v>
      </c>
      <c r="F10" s="8">
        <v>31</v>
      </c>
      <c r="G10" s="25">
        <v>10</v>
      </c>
      <c r="H10" s="25">
        <v>14.5</v>
      </c>
      <c r="I10" s="25">
        <v>8.9</v>
      </c>
      <c r="J10" s="25">
        <v>11.1</v>
      </c>
      <c r="K10" s="25">
        <v>12.3</v>
      </c>
      <c r="L10" s="7">
        <f t="shared" si="0"/>
        <v>260.4166666666667</v>
      </c>
      <c r="M10" s="7">
        <f t="shared" si="1"/>
        <v>371.7948717948718</v>
      </c>
      <c r="N10" s="7">
        <f t="shared" si="2"/>
        <v>285.2564102564103</v>
      </c>
      <c r="O10" s="7">
        <f t="shared" si="3"/>
        <v>423.66412213740455</v>
      </c>
      <c r="P10" s="7">
        <f t="shared" si="4"/>
        <v>396.77419354838713</v>
      </c>
      <c r="Q10" s="2" t="s">
        <v>31</v>
      </c>
      <c r="R10" s="2">
        <f t="shared" si="5"/>
        <v>33.160000000000004</v>
      </c>
      <c r="S10" s="2">
        <f t="shared" si="6"/>
        <v>11.36</v>
      </c>
      <c r="T10" s="116">
        <f t="shared" si="7"/>
        <v>342.5814234016887</v>
      </c>
    </row>
    <row r="11" spans="1:20" ht="30" customHeight="1">
      <c r="A11" s="2" t="s">
        <v>48</v>
      </c>
      <c r="B11" s="8">
        <v>1.1</v>
      </c>
      <c r="C11" s="8">
        <v>1.12</v>
      </c>
      <c r="D11" s="8">
        <v>1.1</v>
      </c>
      <c r="E11" s="8">
        <v>1.1</v>
      </c>
      <c r="F11" s="8">
        <v>0.7</v>
      </c>
      <c r="G11" s="25">
        <v>0.3</v>
      </c>
      <c r="H11" s="25">
        <v>0.32</v>
      </c>
      <c r="I11" s="25">
        <v>0.36</v>
      </c>
      <c r="J11" s="25">
        <v>0.28</v>
      </c>
      <c r="K11" s="25">
        <v>0.17</v>
      </c>
      <c r="L11" s="7">
        <f t="shared" si="0"/>
        <v>272.7272727272727</v>
      </c>
      <c r="M11" s="7">
        <f t="shared" si="1"/>
        <v>285.7142857142857</v>
      </c>
      <c r="N11" s="7">
        <f t="shared" si="2"/>
        <v>327.2727272727272</v>
      </c>
      <c r="O11" s="7">
        <f t="shared" si="3"/>
        <v>254.54545454545456</v>
      </c>
      <c r="P11" s="7">
        <f t="shared" si="4"/>
        <v>242.8571428571429</v>
      </c>
      <c r="Q11" s="2" t="s">
        <v>48</v>
      </c>
      <c r="R11" s="2">
        <f t="shared" si="5"/>
        <v>1.024</v>
      </c>
      <c r="S11" s="2">
        <f t="shared" si="6"/>
        <v>0.286</v>
      </c>
      <c r="T11" s="116">
        <f t="shared" si="7"/>
        <v>279.29687499999994</v>
      </c>
    </row>
    <row r="12" spans="1:20" ht="30" customHeight="1">
      <c r="A12" s="2" t="s">
        <v>44</v>
      </c>
      <c r="B12" s="8">
        <v>0.326</v>
      </c>
      <c r="C12" s="8">
        <v>0.657</v>
      </c>
      <c r="D12" s="8">
        <v>0.165</v>
      </c>
      <c r="E12" s="8">
        <v>0.3</v>
      </c>
      <c r="F12" s="8">
        <v>0.13</v>
      </c>
      <c r="G12" s="2">
        <v>0.26</v>
      </c>
      <c r="H12" s="2">
        <v>0.76</v>
      </c>
      <c r="I12" s="2">
        <v>0.096</v>
      </c>
      <c r="J12" s="2">
        <v>0.15</v>
      </c>
      <c r="K12" s="2">
        <v>0.12</v>
      </c>
      <c r="L12" s="7">
        <f t="shared" si="0"/>
        <v>797.5460122699386</v>
      </c>
      <c r="M12" s="7">
        <f t="shared" si="1"/>
        <v>1156.773211567732</v>
      </c>
      <c r="N12" s="7">
        <f t="shared" si="2"/>
        <v>581.8181818181818</v>
      </c>
      <c r="O12" s="7">
        <f t="shared" si="3"/>
        <v>500</v>
      </c>
      <c r="P12" s="7">
        <f t="shared" si="4"/>
        <v>923.076923076923</v>
      </c>
      <c r="Q12" s="2" t="s">
        <v>44</v>
      </c>
      <c r="R12" s="2">
        <f t="shared" si="5"/>
        <v>0.31560000000000005</v>
      </c>
      <c r="S12" s="2">
        <f t="shared" si="6"/>
        <v>0.2772</v>
      </c>
      <c r="T12" s="116">
        <f t="shared" si="7"/>
        <v>878.3269961977185</v>
      </c>
    </row>
    <row r="13" spans="1:20" ht="30" customHeight="1">
      <c r="A13" s="2" t="s">
        <v>32</v>
      </c>
      <c r="B13" s="8">
        <v>15.9</v>
      </c>
      <c r="C13" s="8">
        <v>24.203</v>
      </c>
      <c r="D13" s="8">
        <v>25.66</v>
      </c>
      <c r="E13" s="8">
        <v>25.507</v>
      </c>
      <c r="F13" s="8">
        <v>28.84</v>
      </c>
      <c r="G13" s="25">
        <v>8.2</v>
      </c>
      <c r="H13" s="25">
        <v>12.854</v>
      </c>
      <c r="I13" s="25">
        <v>16.55</v>
      </c>
      <c r="J13" s="25">
        <v>14.5</v>
      </c>
      <c r="K13" s="25">
        <v>20.45</v>
      </c>
      <c r="L13" s="7">
        <f t="shared" si="0"/>
        <v>515.7232704402516</v>
      </c>
      <c r="M13" s="7">
        <f t="shared" si="1"/>
        <v>531.0911870429286</v>
      </c>
      <c r="N13" s="7">
        <f t="shared" si="2"/>
        <v>644.9727201870617</v>
      </c>
      <c r="O13" s="7">
        <f t="shared" si="3"/>
        <v>568.4714000078409</v>
      </c>
      <c r="P13" s="7">
        <f t="shared" si="4"/>
        <v>709.0846047156726</v>
      </c>
      <c r="Q13" s="2" t="s">
        <v>32</v>
      </c>
      <c r="R13" s="2">
        <f t="shared" si="5"/>
        <v>24.022000000000002</v>
      </c>
      <c r="S13" s="2">
        <f t="shared" si="6"/>
        <v>14.5108</v>
      </c>
      <c r="T13" s="116">
        <f t="shared" si="7"/>
        <v>604.0629423028889</v>
      </c>
    </row>
    <row r="14" spans="1:20" ht="30" customHeight="1">
      <c r="A14" s="2" t="s">
        <v>11</v>
      </c>
      <c r="B14" s="8">
        <v>11</v>
      </c>
      <c r="C14" s="8">
        <v>9</v>
      </c>
      <c r="D14" s="8">
        <v>7</v>
      </c>
      <c r="E14" s="8">
        <v>6</v>
      </c>
      <c r="F14" s="8">
        <v>5</v>
      </c>
      <c r="G14" s="25">
        <v>4</v>
      </c>
      <c r="H14" s="25">
        <v>2</v>
      </c>
      <c r="I14" s="25">
        <v>2.331</v>
      </c>
      <c r="J14" s="25">
        <v>2</v>
      </c>
      <c r="K14" s="25">
        <v>2</v>
      </c>
      <c r="L14" s="7">
        <f t="shared" si="0"/>
        <v>363.6363636363636</v>
      </c>
      <c r="M14" s="7">
        <f t="shared" si="1"/>
        <v>222.2222222222222</v>
      </c>
      <c r="N14" s="7">
        <f t="shared" si="2"/>
        <v>333</v>
      </c>
      <c r="O14" s="7">
        <f t="shared" si="3"/>
        <v>333.3333333333333</v>
      </c>
      <c r="P14" s="7">
        <f t="shared" si="4"/>
        <v>400</v>
      </c>
      <c r="Q14" s="2" t="s">
        <v>11</v>
      </c>
      <c r="R14" s="2">
        <f t="shared" si="5"/>
        <v>7.6</v>
      </c>
      <c r="S14" s="2">
        <f t="shared" si="6"/>
        <v>2.4661999999999997</v>
      </c>
      <c r="T14" s="116">
        <f t="shared" si="7"/>
        <v>324.49999999999994</v>
      </c>
    </row>
    <row r="15" spans="1:20" ht="30" customHeight="1">
      <c r="A15" s="2" t="s">
        <v>13</v>
      </c>
      <c r="B15" s="8">
        <v>124.7</v>
      </c>
      <c r="C15" s="8">
        <v>120.3</v>
      </c>
      <c r="D15" s="8">
        <v>109.7</v>
      </c>
      <c r="E15" s="8">
        <v>110.4</v>
      </c>
      <c r="F15" s="8">
        <v>111</v>
      </c>
      <c r="G15" s="25">
        <v>42.2</v>
      </c>
      <c r="H15" s="25">
        <v>57</v>
      </c>
      <c r="I15" s="25">
        <v>57.4</v>
      </c>
      <c r="J15" s="25">
        <v>55</v>
      </c>
      <c r="K15" s="25">
        <v>60</v>
      </c>
      <c r="L15" s="7">
        <f t="shared" si="0"/>
        <v>338.41218925421015</v>
      </c>
      <c r="M15" s="7">
        <f t="shared" si="1"/>
        <v>473.8154613466334</v>
      </c>
      <c r="N15" s="7">
        <f t="shared" si="2"/>
        <v>523.2452142206016</v>
      </c>
      <c r="O15" s="7">
        <f t="shared" si="3"/>
        <v>498.18840579710144</v>
      </c>
      <c r="P15" s="7">
        <f t="shared" si="4"/>
        <v>540.5405405405405</v>
      </c>
      <c r="Q15" s="2" t="s">
        <v>13</v>
      </c>
      <c r="R15" s="2">
        <f t="shared" si="5"/>
        <v>115.22</v>
      </c>
      <c r="S15" s="2">
        <f t="shared" si="6"/>
        <v>54.32000000000001</v>
      </c>
      <c r="T15" s="116">
        <f t="shared" si="7"/>
        <v>471.445929526124</v>
      </c>
    </row>
    <row r="16" spans="1:20" ht="30" customHeight="1">
      <c r="A16" s="12" t="s">
        <v>14</v>
      </c>
      <c r="B16" s="8">
        <v>39</v>
      </c>
      <c r="C16" s="8">
        <v>31</v>
      </c>
      <c r="D16" s="8">
        <v>27</v>
      </c>
      <c r="E16" s="8">
        <v>31</v>
      </c>
      <c r="F16" s="8">
        <v>24</v>
      </c>
      <c r="G16" s="25">
        <v>10</v>
      </c>
      <c r="H16" s="25">
        <v>8</v>
      </c>
      <c r="I16" s="25">
        <v>8</v>
      </c>
      <c r="J16" s="25">
        <v>8</v>
      </c>
      <c r="K16" s="25">
        <v>5</v>
      </c>
      <c r="L16" s="7">
        <f t="shared" si="0"/>
        <v>256.4102564102564</v>
      </c>
      <c r="M16" s="7">
        <f t="shared" si="1"/>
        <v>258.06451612903226</v>
      </c>
      <c r="N16" s="7">
        <f t="shared" si="2"/>
        <v>296.2962962962963</v>
      </c>
      <c r="O16" s="7">
        <f t="shared" si="3"/>
        <v>258.06451612903226</v>
      </c>
      <c r="P16" s="7">
        <f t="shared" si="4"/>
        <v>208.33333333333334</v>
      </c>
      <c r="Q16" s="12" t="s">
        <v>14</v>
      </c>
      <c r="R16" s="2">
        <f t="shared" si="5"/>
        <v>30.4</v>
      </c>
      <c r="S16" s="2">
        <f t="shared" si="6"/>
        <v>7.8</v>
      </c>
      <c r="T16" s="116">
        <f t="shared" si="7"/>
        <v>256.5789473684211</v>
      </c>
    </row>
    <row r="17" spans="1:20" ht="30" customHeight="1">
      <c r="A17" s="12" t="s">
        <v>39</v>
      </c>
      <c r="B17" s="8">
        <v>0.1</v>
      </c>
      <c r="C17" s="8">
        <v>0.08</v>
      </c>
      <c r="D17" s="8">
        <v>0.075</v>
      </c>
      <c r="E17" s="8">
        <v>0.09</v>
      </c>
      <c r="F17" s="8">
        <v>0.09</v>
      </c>
      <c r="G17" s="25">
        <v>0.039</v>
      </c>
      <c r="H17" s="25">
        <v>0.04</v>
      </c>
      <c r="I17" s="25">
        <v>0.03</v>
      </c>
      <c r="J17" s="25">
        <v>0.05</v>
      </c>
      <c r="K17" s="25">
        <v>0.05</v>
      </c>
      <c r="L17" s="7">
        <f t="shared" si="0"/>
        <v>389.99999999999994</v>
      </c>
      <c r="M17" s="7">
        <f t="shared" si="1"/>
        <v>500</v>
      </c>
      <c r="N17" s="7">
        <f t="shared" si="2"/>
        <v>400</v>
      </c>
      <c r="O17" s="7">
        <f t="shared" si="3"/>
        <v>555.5555555555555</v>
      </c>
      <c r="P17" s="7">
        <f t="shared" si="4"/>
        <v>555.5555555555555</v>
      </c>
      <c r="Q17" s="12" t="s">
        <v>39</v>
      </c>
      <c r="R17" s="2">
        <f t="shared" si="5"/>
        <v>0.087</v>
      </c>
      <c r="S17" s="2">
        <f t="shared" si="6"/>
        <v>0.041800000000000004</v>
      </c>
      <c r="T17" s="116">
        <f t="shared" si="7"/>
        <v>480.4597701149426</v>
      </c>
    </row>
    <row r="18" spans="1:20" ht="30" customHeight="1">
      <c r="A18" s="12" t="s">
        <v>15</v>
      </c>
      <c r="B18" s="8">
        <v>5.7</v>
      </c>
      <c r="C18" s="8">
        <v>5.74</v>
      </c>
      <c r="D18" s="8">
        <v>5.74</v>
      </c>
      <c r="E18" s="8">
        <v>5.78</v>
      </c>
      <c r="F18" s="8">
        <v>5.78</v>
      </c>
      <c r="G18" s="25">
        <v>4.6</v>
      </c>
      <c r="H18" s="25">
        <v>4.63</v>
      </c>
      <c r="I18" s="25">
        <v>4.63</v>
      </c>
      <c r="J18" s="25">
        <v>4.64</v>
      </c>
      <c r="K18" s="25">
        <v>4.67</v>
      </c>
      <c r="L18" s="7">
        <f t="shared" si="0"/>
        <v>807.0175438596491</v>
      </c>
      <c r="M18" s="7">
        <f t="shared" si="1"/>
        <v>806.6202090592334</v>
      </c>
      <c r="N18" s="7">
        <f t="shared" si="2"/>
        <v>806.6202090592334</v>
      </c>
      <c r="O18" s="7">
        <f t="shared" si="3"/>
        <v>802.7681660899652</v>
      </c>
      <c r="P18" s="7">
        <f t="shared" si="4"/>
        <v>807.9584775086505</v>
      </c>
      <c r="Q18" s="12" t="s">
        <v>15</v>
      </c>
      <c r="R18" s="2">
        <f t="shared" si="5"/>
        <v>5.748</v>
      </c>
      <c r="S18" s="2">
        <f t="shared" si="6"/>
        <v>4.634</v>
      </c>
      <c r="T18" s="116">
        <f t="shared" si="7"/>
        <v>806.1934585942937</v>
      </c>
    </row>
    <row r="19" spans="1:20" ht="30" customHeight="1">
      <c r="A19" s="2" t="s">
        <v>131</v>
      </c>
      <c r="B19" s="8">
        <v>20.7</v>
      </c>
      <c r="C19" s="8">
        <v>24.61</v>
      </c>
      <c r="D19" s="8">
        <v>24.525</v>
      </c>
      <c r="E19" s="8">
        <v>22.92</v>
      </c>
      <c r="F19" s="8">
        <v>24.01</v>
      </c>
      <c r="G19" s="25">
        <v>9.5</v>
      </c>
      <c r="H19" s="25">
        <v>11.58</v>
      </c>
      <c r="I19" s="25">
        <v>11.82</v>
      </c>
      <c r="J19" s="25">
        <v>10.96</v>
      </c>
      <c r="K19" s="25">
        <v>11.48</v>
      </c>
      <c r="L19" s="7">
        <f t="shared" si="0"/>
        <v>458.9371980676329</v>
      </c>
      <c r="M19" s="7">
        <f t="shared" si="1"/>
        <v>470.54043071921984</v>
      </c>
      <c r="N19" s="7">
        <f t="shared" si="2"/>
        <v>481.95718654434256</v>
      </c>
      <c r="O19" s="7">
        <f t="shared" si="3"/>
        <v>478.1849912739965</v>
      </c>
      <c r="P19" s="7">
        <f t="shared" si="4"/>
        <v>478.134110787172</v>
      </c>
      <c r="Q19" s="2" t="s">
        <v>131</v>
      </c>
      <c r="R19" s="2">
        <f t="shared" si="5"/>
        <v>23.353</v>
      </c>
      <c r="S19" s="2">
        <f t="shared" si="6"/>
        <v>11.068000000000001</v>
      </c>
      <c r="T19" s="116">
        <f t="shared" si="7"/>
        <v>473.94339057080464</v>
      </c>
    </row>
    <row r="20" spans="1:20" ht="30" customHeight="1" hidden="1">
      <c r="A20" s="2" t="s">
        <v>18</v>
      </c>
      <c r="B20" s="8"/>
      <c r="C20" s="8"/>
      <c r="D20" s="8"/>
      <c r="E20" s="8"/>
      <c r="F20" s="8"/>
      <c r="G20" s="25"/>
      <c r="H20" s="25"/>
      <c r="I20" s="25"/>
      <c r="J20" s="25"/>
      <c r="K20" s="25"/>
      <c r="L20" s="7"/>
      <c r="M20" s="7"/>
      <c r="N20" s="7"/>
      <c r="O20" s="7"/>
      <c r="P20" s="7"/>
      <c r="Q20" s="2" t="s">
        <v>18</v>
      </c>
      <c r="R20" s="2" t="e">
        <f t="shared" si="5"/>
        <v>#DIV/0!</v>
      </c>
      <c r="S20" s="2" t="e">
        <f t="shared" si="6"/>
        <v>#DIV/0!</v>
      </c>
      <c r="T20" s="116" t="e">
        <f t="shared" si="7"/>
        <v>#DIV/0!</v>
      </c>
    </row>
    <row r="21" spans="1:20" ht="30" customHeight="1">
      <c r="A21" s="2" t="s">
        <v>19</v>
      </c>
      <c r="B21" s="8">
        <v>1.7</v>
      </c>
      <c r="C21" s="8">
        <v>1.212</v>
      </c>
      <c r="D21" s="8">
        <v>1.06</v>
      </c>
      <c r="E21" s="8">
        <v>2.11</v>
      </c>
      <c r="F21" s="8">
        <v>2.56</v>
      </c>
      <c r="G21" s="25">
        <v>2.1</v>
      </c>
      <c r="H21" s="25">
        <v>1.292</v>
      </c>
      <c r="I21" s="25">
        <v>1.02</v>
      </c>
      <c r="J21" s="25">
        <v>2.85</v>
      </c>
      <c r="K21" s="25">
        <v>3.29</v>
      </c>
      <c r="L21" s="7">
        <f>G21/B21*1000</f>
        <v>1235.2941176470588</v>
      </c>
      <c r="M21" s="7">
        <f t="shared" si="1"/>
        <v>1066.0066006600662</v>
      </c>
      <c r="N21" s="7">
        <f t="shared" si="2"/>
        <v>962.2641509433962</v>
      </c>
      <c r="O21" s="7">
        <f t="shared" si="3"/>
        <v>1350.7109004739336</v>
      </c>
      <c r="P21" s="7">
        <f t="shared" si="4"/>
        <v>1285.15625</v>
      </c>
      <c r="Q21" s="2" t="s">
        <v>19</v>
      </c>
      <c r="R21" s="2">
        <f t="shared" si="5"/>
        <v>1.7284</v>
      </c>
      <c r="S21" s="2">
        <f t="shared" si="6"/>
        <v>2.1104</v>
      </c>
      <c r="T21" s="116">
        <f t="shared" si="7"/>
        <v>1221.0136542467021</v>
      </c>
    </row>
    <row r="22" spans="1:20" ht="30" customHeight="1">
      <c r="A22" s="2" t="s">
        <v>23</v>
      </c>
      <c r="B22" s="8">
        <v>65</v>
      </c>
      <c r="C22" s="8">
        <v>31</v>
      </c>
      <c r="D22" s="8">
        <v>30</v>
      </c>
      <c r="E22" s="8">
        <v>26</v>
      </c>
      <c r="F22" s="8">
        <v>25</v>
      </c>
      <c r="G22" s="8">
        <v>29.445</v>
      </c>
      <c r="H22" s="8">
        <v>14</v>
      </c>
      <c r="I22" s="8">
        <v>13</v>
      </c>
      <c r="J22" s="8">
        <v>10</v>
      </c>
      <c r="K22" s="8">
        <v>15</v>
      </c>
      <c r="L22" s="7">
        <f>G22/B22*1000</f>
        <v>453</v>
      </c>
      <c r="M22" s="7">
        <f t="shared" si="1"/>
        <v>451.61290322580646</v>
      </c>
      <c r="N22" s="7">
        <f t="shared" si="2"/>
        <v>433.33333333333337</v>
      </c>
      <c r="O22" s="7">
        <f t="shared" si="3"/>
        <v>384.61538461538464</v>
      </c>
      <c r="P22" s="7">
        <f t="shared" si="4"/>
        <v>600</v>
      </c>
      <c r="Q22" s="2" t="s">
        <v>23</v>
      </c>
      <c r="R22" s="2">
        <f t="shared" si="5"/>
        <v>35.4</v>
      </c>
      <c r="S22" s="2">
        <f t="shared" si="6"/>
        <v>16.288999999999998</v>
      </c>
      <c r="T22" s="116">
        <f t="shared" si="7"/>
        <v>460.14124293785306</v>
      </c>
    </row>
    <row r="23" spans="1:20" ht="30" customHeight="1">
      <c r="A23" s="46" t="s">
        <v>99</v>
      </c>
      <c r="B23" s="8"/>
      <c r="C23" s="8"/>
      <c r="D23" s="8">
        <v>0.49</v>
      </c>
      <c r="E23" s="8"/>
      <c r="F23" s="8"/>
      <c r="G23" s="8"/>
      <c r="H23" s="8"/>
      <c r="I23" s="8">
        <v>0.23</v>
      </c>
      <c r="J23" s="8"/>
      <c r="K23" s="8"/>
      <c r="L23" s="7"/>
      <c r="M23" s="7"/>
      <c r="N23" s="7">
        <f t="shared" si="2"/>
        <v>469.38775510204084</v>
      </c>
      <c r="O23" s="7"/>
      <c r="P23" s="7"/>
      <c r="Q23" s="2" t="s">
        <v>99</v>
      </c>
      <c r="R23" s="2">
        <f t="shared" si="5"/>
        <v>0.49</v>
      </c>
      <c r="S23" s="2">
        <f t="shared" si="6"/>
        <v>0.23</v>
      </c>
      <c r="T23" s="116">
        <f t="shared" si="7"/>
        <v>469.38775510204084</v>
      </c>
    </row>
    <row r="24" spans="1:20" ht="30" customHeight="1">
      <c r="A24" s="2" t="s">
        <v>24</v>
      </c>
      <c r="B24" s="8">
        <v>4.1</v>
      </c>
      <c r="C24" s="8">
        <v>4.12</v>
      </c>
      <c r="D24" s="8">
        <v>3.84</v>
      </c>
      <c r="E24" s="8">
        <v>10</v>
      </c>
      <c r="F24" s="8">
        <v>5.3</v>
      </c>
      <c r="G24" s="8">
        <v>1.4</v>
      </c>
      <c r="H24" s="8">
        <v>1.48</v>
      </c>
      <c r="I24" s="8">
        <v>1.34</v>
      </c>
      <c r="J24" s="8">
        <v>2</v>
      </c>
      <c r="K24" s="8">
        <v>1.93</v>
      </c>
      <c r="L24" s="7">
        <f>G24/B24*1000</f>
        <v>341.4634146341464</v>
      </c>
      <c r="M24" s="7">
        <f t="shared" si="1"/>
        <v>359.22330097087377</v>
      </c>
      <c r="N24" s="7">
        <f t="shared" si="2"/>
        <v>348.95833333333337</v>
      </c>
      <c r="O24" s="7">
        <f t="shared" si="3"/>
        <v>200</v>
      </c>
      <c r="P24" s="7">
        <f t="shared" si="4"/>
        <v>364.1509433962264</v>
      </c>
      <c r="Q24" s="94" t="s">
        <v>24</v>
      </c>
      <c r="R24" s="2">
        <f t="shared" si="5"/>
        <v>5.4719999999999995</v>
      </c>
      <c r="S24" s="2">
        <f t="shared" si="6"/>
        <v>1.6300000000000001</v>
      </c>
      <c r="T24" s="116">
        <f t="shared" si="7"/>
        <v>297.88011695906437</v>
      </c>
    </row>
    <row r="25" spans="1:20" ht="30" customHeight="1">
      <c r="A25" s="2" t="s">
        <v>72</v>
      </c>
      <c r="B25" s="2">
        <f>SUM(B7:B24)</f>
        <v>359.226</v>
      </c>
      <c r="C25" s="2">
        <f aca="true" t="shared" si="8" ref="C25:K25">SUM(C7:C24)</f>
        <v>322.642</v>
      </c>
      <c r="D25" s="2">
        <f t="shared" si="8"/>
        <v>296.265</v>
      </c>
      <c r="E25" s="2">
        <f t="shared" si="8"/>
        <v>293.067</v>
      </c>
      <c r="F25" s="2">
        <f t="shared" si="8"/>
        <v>285.47</v>
      </c>
      <c r="G25" s="2">
        <f t="shared" si="8"/>
        <v>146.54399999999998</v>
      </c>
      <c r="H25" s="2">
        <f t="shared" si="8"/>
        <v>152.456</v>
      </c>
      <c r="I25" s="2">
        <f t="shared" si="8"/>
        <v>148.587</v>
      </c>
      <c r="J25" s="2">
        <f t="shared" si="8"/>
        <v>141.73</v>
      </c>
      <c r="K25" s="2">
        <f t="shared" si="8"/>
        <v>154.57</v>
      </c>
      <c r="L25" s="7">
        <f>G25/B25*1000</f>
        <v>407.94374571996457</v>
      </c>
      <c r="M25" s="7">
        <f t="shared" si="1"/>
        <v>472.52372598731716</v>
      </c>
      <c r="N25" s="7">
        <f t="shared" si="2"/>
        <v>501.5340995392639</v>
      </c>
      <c r="O25" s="7">
        <f t="shared" si="3"/>
        <v>483.6095500346337</v>
      </c>
      <c r="P25" s="7">
        <f t="shared" si="4"/>
        <v>541.4579465442953</v>
      </c>
      <c r="Q25" s="2" t="s">
        <v>72</v>
      </c>
      <c r="R25" s="2">
        <f t="shared" si="5"/>
        <v>311.33399999999995</v>
      </c>
      <c r="S25" s="2">
        <f t="shared" si="6"/>
        <v>148.7774</v>
      </c>
      <c r="T25" s="116">
        <f t="shared" si="7"/>
        <v>477.87071119762066</v>
      </c>
    </row>
    <row r="26" spans="1:18" ht="15.75">
      <c r="A26" s="93"/>
      <c r="R26" s="49">
        <v>41</v>
      </c>
    </row>
  </sheetData>
  <sheetProtection/>
  <mergeCells count="8">
    <mergeCell ref="B5:F5"/>
    <mergeCell ref="Q1:T1"/>
    <mergeCell ref="Q2:T2"/>
    <mergeCell ref="Q4:Q5"/>
    <mergeCell ref="A3:K3"/>
    <mergeCell ref="A5:A6"/>
    <mergeCell ref="L5:P5"/>
    <mergeCell ref="G5:K5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80" zoomScaleNormal="60" zoomScaleSheetLayoutView="80" zoomScalePageLayoutView="0" workbookViewId="0" topLeftCell="A1">
      <pane xSplit="1" ySplit="6" topLeftCell="K7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R22" sqref="R22"/>
    </sheetView>
  </sheetViews>
  <sheetFormatPr defaultColWidth="9.140625" defaultRowHeight="12.75"/>
  <cols>
    <col min="1" max="1" width="20.421875" style="3" customWidth="1"/>
    <col min="2" max="3" width="10.140625" style="3" customWidth="1"/>
    <col min="4" max="6" width="11.421875" style="3" customWidth="1"/>
    <col min="7" max="8" width="10.57421875" style="3" customWidth="1"/>
    <col min="9" max="10" width="11.421875" style="3" customWidth="1"/>
    <col min="11" max="11" width="12.28125" style="3" customWidth="1"/>
    <col min="12" max="14" width="10.57421875" style="3" customWidth="1"/>
    <col min="15" max="15" width="10.57421875" style="3" bestFit="1" customWidth="1"/>
    <col min="16" max="16" width="11.28125" style="3" customWidth="1"/>
    <col min="17" max="17" width="25.00390625" style="3" bestFit="1" customWidth="1"/>
    <col min="18" max="18" width="13.00390625" style="3" bestFit="1" customWidth="1"/>
    <col min="19" max="19" width="16.7109375" style="3" customWidth="1"/>
    <col min="20" max="20" width="13.7109375" style="3" bestFit="1" customWidth="1"/>
    <col min="21" max="16384" width="9.140625" style="3" customWidth="1"/>
  </cols>
  <sheetData>
    <row r="1" spans="17:20" ht="15.75">
      <c r="Q1" s="215" t="s">
        <v>154</v>
      </c>
      <c r="R1" s="215"/>
      <c r="S1" s="215"/>
      <c r="T1" s="215"/>
    </row>
    <row r="2" spans="17:20" ht="15">
      <c r="Q2" s="205" t="s">
        <v>182</v>
      </c>
      <c r="R2" s="205"/>
      <c r="S2" s="205"/>
      <c r="T2" s="205"/>
    </row>
    <row r="3" spans="1:17" ht="18">
      <c r="A3" s="213" t="s">
        <v>94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59"/>
      <c r="Q3" s="59"/>
    </row>
    <row r="4" spans="1:20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Q4" s="219" t="s">
        <v>148</v>
      </c>
      <c r="R4" s="104" t="s">
        <v>135</v>
      </c>
      <c r="S4" s="104" t="s">
        <v>136</v>
      </c>
      <c r="T4" s="136" t="s">
        <v>137</v>
      </c>
    </row>
    <row r="5" spans="1:20" ht="33.75" customHeight="1">
      <c r="A5" s="214" t="s">
        <v>0</v>
      </c>
      <c r="B5" s="189" t="s">
        <v>85</v>
      </c>
      <c r="C5" s="190"/>
      <c r="D5" s="190"/>
      <c r="E5" s="190"/>
      <c r="F5" s="191"/>
      <c r="G5" s="189" t="s">
        <v>86</v>
      </c>
      <c r="H5" s="190"/>
      <c r="I5" s="190"/>
      <c r="J5" s="190"/>
      <c r="K5" s="191"/>
      <c r="L5" s="189" t="s">
        <v>83</v>
      </c>
      <c r="M5" s="190"/>
      <c r="N5" s="190"/>
      <c r="O5" s="190"/>
      <c r="P5" s="191"/>
      <c r="Q5" s="220"/>
      <c r="R5" s="105" t="s">
        <v>138</v>
      </c>
      <c r="S5" s="112" t="s">
        <v>139</v>
      </c>
      <c r="T5" s="137" t="s">
        <v>140</v>
      </c>
    </row>
    <row r="6" spans="1:20" s="20" customFormat="1" ht="42.75" customHeight="1">
      <c r="A6" s="214"/>
      <c r="B6" s="35" t="s">
        <v>100</v>
      </c>
      <c r="C6" s="35" t="s">
        <v>112</v>
      </c>
      <c r="D6" s="35" t="s">
        <v>132</v>
      </c>
      <c r="E6" s="35" t="s">
        <v>133</v>
      </c>
      <c r="F6" s="35" t="s">
        <v>173</v>
      </c>
      <c r="G6" s="35" t="s">
        <v>100</v>
      </c>
      <c r="H6" s="35" t="s">
        <v>112</v>
      </c>
      <c r="I6" s="35" t="s">
        <v>132</v>
      </c>
      <c r="J6" s="35" t="s">
        <v>133</v>
      </c>
      <c r="K6" s="35" t="s">
        <v>173</v>
      </c>
      <c r="L6" s="35" t="s">
        <v>100</v>
      </c>
      <c r="M6" s="35" t="s">
        <v>112</v>
      </c>
      <c r="N6" s="35" t="s">
        <v>132</v>
      </c>
      <c r="O6" s="35" t="s">
        <v>133</v>
      </c>
      <c r="P6" s="35" t="s">
        <v>173</v>
      </c>
      <c r="Q6" s="141">
        <v>1</v>
      </c>
      <c r="R6" s="114">
        <v>2</v>
      </c>
      <c r="S6" s="114">
        <v>3</v>
      </c>
      <c r="T6" s="114">
        <v>4</v>
      </c>
    </row>
    <row r="7" spans="1:20" ht="45" customHeight="1">
      <c r="A7" s="2" t="s">
        <v>1</v>
      </c>
      <c r="B7" s="8">
        <v>1</v>
      </c>
      <c r="C7" s="8">
        <v>0</v>
      </c>
      <c r="D7" s="8">
        <v>0</v>
      </c>
      <c r="E7" s="8">
        <v>8</v>
      </c>
      <c r="F7" s="8">
        <v>1</v>
      </c>
      <c r="G7" s="8">
        <v>1</v>
      </c>
      <c r="H7" s="8">
        <v>0</v>
      </c>
      <c r="I7" s="8">
        <v>0</v>
      </c>
      <c r="J7" s="8">
        <v>6</v>
      </c>
      <c r="K7" s="8">
        <v>1</v>
      </c>
      <c r="L7" s="7">
        <f>G7/B7*1000</f>
        <v>1000</v>
      </c>
      <c r="M7" s="7" t="e">
        <f>H7/C7*1000</f>
        <v>#DIV/0!</v>
      </c>
      <c r="N7" s="7" t="e">
        <f>I7/D7*1000</f>
        <v>#DIV/0!</v>
      </c>
      <c r="O7" s="7">
        <f>J7/E7*1000</f>
        <v>750</v>
      </c>
      <c r="P7" s="7">
        <f>K7/F7*1000</f>
        <v>1000</v>
      </c>
      <c r="Q7" s="2" t="s">
        <v>1</v>
      </c>
      <c r="R7" s="2">
        <f>AVERAGE(B7:F7)</f>
        <v>2</v>
      </c>
      <c r="S7" s="2">
        <f>AVERAGE(G7:K7)</f>
        <v>1.6</v>
      </c>
      <c r="T7" s="7">
        <f>S7/R7*1000</f>
        <v>800</v>
      </c>
    </row>
    <row r="8" spans="1:20" ht="45" customHeight="1">
      <c r="A8" s="2" t="s">
        <v>34</v>
      </c>
      <c r="B8" s="8"/>
      <c r="C8" s="8"/>
      <c r="D8" s="8"/>
      <c r="E8" s="8"/>
      <c r="F8" s="8">
        <v>0.15</v>
      </c>
      <c r="G8" s="8"/>
      <c r="H8" s="8"/>
      <c r="I8" s="8"/>
      <c r="J8" s="8"/>
      <c r="K8" s="8">
        <v>0.08</v>
      </c>
      <c r="L8" s="7"/>
      <c r="M8" s="7"/>
      <c r="N8" s="7"/>
      <c r="O8" s="7"/>
      <c r="P8" s="7">
        <f aca="true" t="shared" si="0" ref="P8:P20">K8/F8*1000</f>
        <v>533.3333333333334</v>
      </c>
      <c r="Q8" s="2" t="s">
        <v>34</v>
      </c>
      <c r="R8" s="2">
        <f aca="true" t="shared" si="1" ref="R8:R20">AVERAGE(B8:F8)</f>
        <v>0.15</v>
      </c>
      <c r="S8" s="2">
        <f aca="true" t="shared" si="2" ref="S8:S20">AVERAGE(G8:K8)</f>
        <v>0.08</v>
      </c>
      <c r="T8" s="7">
        <f aca="true" t="shared" si="3" ref="T8:T20">S8/R8*1000</f>
        <v>533.3333333333334</v>
      </c>
    </row>
    <row r="9" spans="1:20" ht="45" customHeight="1">
      <c r="A9" s="2" t="s">
        <v>49</v>
      </c>
      <c r="B9" s="8">
        <v>0.07</v>
      </c>
      <c r="C9" s="8">
        <v>0.28</v>
      </c>
      <c r="D9" s="8">
        <v>0.1</v>
      </c>
      <c r="E9" s="8">
        <v>1.64</v>
      </c>
      <c r="F9" s="8">
        <v>0.1</v>
      </c>
      <c r="G9" s="8">
        <v>0.06</v>
      </c>
      <c r="H9" s="8">
        <v>0.23</v>
      </c>
      <c r="I9" s="8">
        <v>0.08</v>
      </c>
      <c r="J9" s="8">
        <v>1.32</v>
      </c>
      <c r="K9" s="8">
        <v>0.08</v>
      </c>
      <c r="L9" s="7">
        <f aca="true" t="shared" si="4" ref="L9:L20">G9/B9*1000</f>
        <v>857.142857142857</v>
      </c>
      <c r="M9" s="7">
        <f aca="true" t="shared" si="5" ref="M9:M20">H9/C9*1000</f>
        <v>821.4285714285714</v>
      </c>
      <c r="N9" s="7">
        <f aca="true" t="shared" si="6" ref="N9:N20">I9/D9*1000</f>
        <v>799.9999999999999</v>
      </c>
      <c r="O9" s="7">
        <f aca="true" t="shared" si="7" ref="O9:O20">J9/E9*1000</f>
        <v>804.8780487804878</v>
      </c>
      <c r="P9" s="7">
        <f t="shared" si="0"/>
        <v>799.9999999999999</v>
      </c>
      <c r="Q9" s="2" t="s">
        <v>49</v>
      </c>
      <c r="R9" s="2">
        <f t="shared" si="1"/>
        <v>0.438</v>
      </c>
      <c r="S9" s="2">
        <f t="shared" si="2"/>
        <v>0.35400000000000004</v>
      </c>
      <c r="T9" s="7">
        <f t="shared" si="3"/>
        <v>808.2191780821919</v>
      </c>
    </row>
    <row r="10" spans="1:20" ht="45" customHeight="1">
      <c r="A10" s="2" t="s">
        <v>6</v>
      </c>
      <c r="B10" s="8">
        <v>0.9</v>
      </c>
      <c r="C10" s="8">
        <v>0.7</v>
      </c>
      <c r="D10" s="8">
        <v>0.5</v>
      </c>
      <c r="E10" s="8">
        <v>0.6</v>
      </c>
      <c r="F10" s="8">
        <v>0.5</v>
      </c>
      <c r="G10" s="8">
        <v>0.3</v>
      </c>
      <c r="H10" s="8">
        <v>0.2</v>
      </c>
      <c r="I10" s="8">
        <v>0.1</v>
      </c>
      <c r="J10" s="8">
        <v>0.2</v>
      </c>
      <c r="K10" s="8">
        <v>0.1</v>
      </c>
      <c r="L10" s="7">
        <f t="shared" si="4"/>
        <v>333.3333333333333</v>
      </c>
      <c r="M10" s="7">
        <f t="shared" si="5"/>
        <v>285.7142857142858</v>
      </c>
      <c r="N10" s="7">
        <f t="shared" si="6"/>
        <v>200</v>
      </c>
      <c r="O10" s="7">
        <f t="shared" si="7"/>
        <v>333.33333333333337</v>
      </c>
      <c r="P10" s="7">
        <f t="shared" si="0"/>
        <v>200</v>
      </c>
      <c r="Q10" s="2" t="s">
        <v>31</v>
      </c>
      <c r="R10" s="2">
        <f t="shared" si="1"/>
        <v>0.64</v>
      </c>
      <c r="S10" s="2">
        <f t="shared" si="2"/>
        <v>0.18</v>
      </c>
      <c r="T10" s="7">
        <f t="shared" si="3"/>
        <v>281.25</v>
      </c>
    </row>
    <row r="11" spans="1:20" ht="45" customHeight="1">
      <c r="A11" s="2" t="s">
        <v>8</v>
      </c>
      <c r="B11" s="8"/>
      <c r="C11" s="8">
        <v>60</v>
      </c>
      <c r="D11" s="8">
        <v>17</v>
      </c>
      <c r="E11" s="8">
        <v>15</v>
      </c>
      <c r="F11" s="8"/>
      <c r="G11" s="8"/>
      <c r="H11" s="8">
        <v>35</v>
      </c>
      <c r="I11" s="8">
        <v>10</v>
      </c>
      <c r="J11" s="8">
        <v>9</v>
      </c>
      <c r="K11" s="8"/>
      <c r="L11" s="7"/>
      <c r="M11" s="7">
        <f t="shared" si="5"/>
        <v>583.3333333333334</v>
      </c>
      <c r="N11" s="7">
        <f t="shared" si="6"/>
        <v>588.2352941176471</v>
      </c>
      <c r="O11" s="7">
        <f t="shared" si="7"/>
        <v>600</v>
      </c>
      <c r="P11" s="7" t="e">
        <f t="shared" si="0"/>
        <v>#DIV/0!</v>
      </c>
      <c r="Q11" s="2" t="s">
        <v>8</v>
      </c>
      <c r="R11" s="2">
        <f t="shared" si="1"/>
        <v>30.666666666666668</v>
      </c>
      <c r="S11" s="2">
        <f t="shared" si="2"/>
        <v>18</v>
      </c>
      <c r="T11" s="7">
        <f t="shared" si="3"/>
        <v>586.9565217391304</v>
      </c>
    </row>
    <row r="12" spans="1:20" ht="45" customHeight="1">
      <c r="A12" s="2" t="s">
        <v>53</v>
      </c>
      <c r="B12" s="8">
        <v>0.202</v>
      </c>
      <c r="C12" s="8">
        <v>0.272</v>
      </c>
      <c r="D12" s="8">
        <v>0.46</v>
      </c>
      <c r="E12" s="8">
        <v>0.413</v>
      </c>
      <c r="F12" s="8">
        <v>0.58</v>
      </c>
      <c r="G12" s="8">
        <v>0.081</v>
      </c>
      <c r="H12" s="8">
        <v>0.109</v>
      </c>
      <c r="I12" s="8">
        <v>0.23</v>
      </c>
      <c r="J12" s="8">
        <v>0.216</v>
      </c>
      <c r="K12" s="8">
        <v>0.46</v>
      </c>
      <c r="L12" s="7">
        <f t="shared" si="4"/>
        <v>400.990099009901</v>
      </c>
      <c r="M12" s="7">
        <f t="shared" si="5"/>
        <v>400.735294117647</v>
      </c>
      <c r="N12" s="7">
        <f t="shared" si="6"/>
        <v>500</v>
      </c>
      <c r="O12" s="7">
        <f t="shared" si="7"/>
        <v>523.0024213075061</v>
      </c>
      <c r="P12" s="7">
        <f t="shared" si="0"/>
        <v>793.1034482758622</v>
      </c>
      <c r="Q12" s="2" t="s">
        <v>53</v>
      </c>
      <c r="R12" s="2">
        <f t="shared" si="1"/>
        <v>0.3854</v>
      </c>
      <c r="S12" s="2">
        <f t="shared" si="2"/>
        <v>0.2192</v>
      </c>
      <c r="T12" s="7">
        <f t="shared" si="3"/>
        <v>568.7597301504929</v>
      </c>
    </row>
    <row r="13" spans="1:20" ht="45" customHeight="1">
      <c r="A13" s="2" t="s">
        <v>11</v>
      </c>
      <c r="B13" s="8">
        <v>55</v>
      </c>
      <c r="C13" s="8">
        <v>55</v>
      </c>
      <c r="D13" s="8">
        <v>48</v>
      </c>
      <c r="E13" s="8">
        <v>43</v>
      </c>
      <c r="F13" s="8">
        <v>33</v>
      </c>
      <c r="G13" s="8">
        <v>46</v>
      </c>
      <c r="H13" s="8">
        <v>35</v>
      </c>
      <c r="I13" s="8">
        <v>30</v>
      </c>
      <c r="J13" s="8">
        <v>34</v>
      </c>
      <c r="K13" s="8">
        <v>27</v>
      </c>
      <c r="L13" s="7">
        <f t="shared" si="4"/>
        <v>836.3636363636363</v>
      </c>
      <c r="M13" s="7">
        <f t="shared" si="5"/>
        <v>636.3636363636364</v>
      </c>
      <c r="N13" s="7">
        <f t="shared" si="6"/>
        <v>625</v>
      </c>
      <c r="O13" s="7">
        <f t="shared" si="7"/>
        <v>790.6976744186046</v>
      </c>
      <c r="P13" s="7">
        <f t="shared" si="0"/>
        <v>818.1818181818182</v>
      </c>
      <c r="Q13" s="2" t="s">
        <v>11</v>
      </c>
      <c r="R13" s="2">
        <f t="shared" si="1"/>
        <v>46.8</v>
      </c>
      <c r="S13" s="2">
        <f t="shared" si="2"/>
        <v>34.4</v>
      </c>
      <c r="T13" s="7">
        <f t="shared" si="3"/>
        <v>735.0427350427351</v>
      </c>
    </row>
    <row r="14" spans="1:20" ht="45" customHeight="1">
      <c r="A14" s="2" t="s">
        <v>13</v>
      </c>
      <c r="B14" s="8">
        <v>0.4</v>
      </c>
      <c r="C14" s="8">
        <v>0</v>
      </c>
      <c r="D14" s="8">
        <v>0.1</v>
      </c>
      <c r="E14" s="8">
        <v>0.2</v>
      </c>
      <c r="F14" s="8">
        <v>29</v>
      </c>
      <c r="G14" s="8">
        <v>0.1</v>
      </c>
      <c r="H14" s="8">
        <v>0</v>
      </c>
      <c r="I14" s="8">
        <v>0</v>
      </c>
      <c r="J14" s="8">
        <v>0.1</v>
      </c>
      <c r="K14" s="8">
        <v>21</v>
      </c>
      <c r="L14" s="7">
        <f t="shared" si="4"/>
        <v>250</v>
      </c>
      <c r="M14" s="7"/>
      <c r="N14" s="7">
        <f t="shared" si="6"/>
        <v>0</v>
      </c>
      <c r="O14" s="7">
        <f t="shared" si="7"/>
        <v>500</v>
      </c>
      <c r="P14" s="7">
        <f t="shared" si="0"/>
        <v>724.1379310344828</v>
      </c>
      <c r="Q14" s="2" t="s">
        <v>13</v>
      </c>
      <c r="R14" s="2">
        <f t="shared" si="1"/>
        <v>5.9399999999999995</v>
      </c>
      <c r="S14" s="2">
        <f t="shared" si="2"/>
        <v>4.24</v>
      </c>
      <c r="T14" s="7">
        <f t="shared" si="3"/>
        <v>713.8047138047139</v>
      </c>
    </row>
    <row r="15" spans="1:20" ht="45" customHeight="1">
      <c r="A15" s="12" t="s">
        <v>14</v>
      </c>
      <c r="B15" s="16">
        <v>173</v>
      </c>
      <c r="C15" s="16">
        <v>123</v>
      </c>
      <c r="D15" s="16">
        <v>105</v>
      </c>
      <c r="E15" s="16">
        <v>107</v>
      </c>
      <c r="F15" s="16">
        <v>105</v>
      </c>
      <c r="G15" s="16">
        <v>94</v>
      </c>
      <c r="H15" s="16">
        <v>67</v>
      </c>
      <c r="I15" s="16">
        <v>58</v>
      </c>
      <c r="J15" s="16">
        <v>61</v>
      </c>
      <c r="K15" s="16">
        <v>36</v>
      </c>
      <c r="L15" s="7">
        <f t="shared" si="4"/>
        <v>543.3526011560693</v>
      </c>
      <c r="M15" s="7">
        <f t="shared" si="5"/>
        <v>544.7154471544715</v>
      </c>
      <c r="N15" s="7">
        <f t="shared" si="6"/>
        <v>552.3809523809524</v>
      </c>
      <c r="O15" s="7">
        <f t="shared" si="7"/>
        <v>570.0934579439252</v>
      </c>
      <c r="P15" s="7">
        <f t="shared" si="0"/>
        <v>342.85714285714283</v>
      </c>
      <c r="Q15" s="12" t="s">
        <v>14</v>
      </c>
      <c r="R15" s="2">
        <f t="shared" si="1"/>
        <v>122.6</v>
      </c>
      <c r="S15" s="2">
        <f t="shared" si="2"/>
        <v>63.2</v>
      </c>
      <c r="T15" s="7">
        <f t="shared" si="3"/>
        <v>515.4975530179445</v>
      </c>
    </row>
    <row r="16" spans="1:20" ht="45" customHeight="1">
      <c r="A16" s="2" t="s">
        <v>131</v>
      </c>
      <c r="B16" s="8">
        <v>0.75</v>
      </c>
      <c r="C16" s="8">
        <v>0.74</v>
      </c>
      <c r="D16" s="8">
        <v>0.849</v>
      </c>
      <c r="E16" s="8">
        <v>0.88</v>
      </c>
      <c r="F16" s="8">
        <v>0.61</v>
      </c>
      <c r="G16" s="8">
        <v>0.45</v>
      </c>
      <c r="H16" s="8">
        <v>0.43</v>
      </c>
      <c r="I16" s="8">
        <v>0.52</v>
      </c>
      <c r="J16" s="8">
        <v>0.53</v>
      </c>
      <c r="K16" s="8">
        <v>0.4</v>
      </c>
      <c r="L16" s="7">
        <f t="shared" si="4"/>
        <v>600</v>
      </c>
      <c r="M16" s="7">
        <f t="shared" si="5"/>
        <v>581.081081081081</v>
      </c>
      <c r="N16" s="7">
        <f t="shared" si="6"/>
        <v>612.4852767962309</v>
      </c>
      <c r="O16" s="7">
        <f t="shared" si="7"/>
        <v>602.2727272727273</v>
      </c>
      <c r="P16" s="7">
        <f t="shared" si="0"/>
        <v>655.7377049180328</v>
      </c>
      <c r="Q16" s="2" t="s">
        <v>131</v>
      </c>
      <c r="R16" s="2">
        <f t="shared" si="1"/>
        <v>0.7657999999999999</v>
      </c>
      <c r="S16" s="2">
        <f t="shared" si="2"/>
        <v>0.466</v>
      </c>
      <c r="T16" s="7">
        <f t="shared" si="3"/>
        <v>608.5139723165319</v>
      </c>
    </row>
    <row r="17" spans="1:20" ht="45" customHeight="1" hidden="1">
      <c r="A17" s="2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 t="e">
        <f t="shared" si="4"/>
        <v>#DIV/0!</v>
      </c>
      <c r="M17" s="7" t="e">
        <f t="shared" si="5"/>
        <v>#DIV/0!</v>
      </c>
      <c r="N17" s="7" t="e">
        <f t="shared" si="6"/>
        <v>#DIV/0!</v>
      </c>
      <c r="O17" s="7" t="e">
        <f t="shared" si="7"/>
        <v>#DIV/0!</v>
      </c>
      <c r="P17" s="7" t="e">
        <f t="shared" si="0"/>
        <v>#DIV/0!</v>
      </c>
      <c r="Q17" s="2" t="s">
        <v>23</v>
      </c>
      <c r="R17" s="2" t="e">
        <f t="shared" si="1"/>
        <v>#DIV/0!</v>
      </c>
      <c r="S17" s="2" t="e">
        <f t="shared" si="2"/>
        <v>#DIV/0!</v>
      </c>
      <c r="T17" s="7" t="e">
        <f t="shared" si="3"/>
        <v>#DIV/0!</v>
      </c>
    </row>
    <row r="18" spans="1:20" ht="45" customHeight="1">
      <c r="A18" s="2" t="s">
        <v>175</v>
      </c>
      <c r="B18" s="8">
        <v>12</v>
      </c>
      <c r="C18" s="8">
        <v>10</v>
      </c>
      <c r="D18" s="8">
        <v>11</v>
      </c>
      <c r="E18" s="8">
        <v>0</v>
      </c>
      <c r="F18" s="8">
        <v>4</v>
      </c>
      <c r="G18" s="8">
        <v>8</v>
      </c>
      <c r="H18" s="8">
        <v>7</v>
      </c>
      <c r="I18" s="8">
        <v>9.08</v>
      </c>
      <c r="J18" s="8">
        <v>0</v>
      </c>
      <c r="K18" s="8">
        <v>3</v>
      </c>
      <c r="L18" s="7">
        <f>G18/B18*1000</f>
        <v>666.6666666666666</v>
      </c>
      <c r="M18" s="7">
        <f>H18/C18*1000</f>
        <v>700</v>
      </c>
      <c r="N18" s="7">
        <f>I18/D18*1000</f>
        <v>825.4545454545455</v>
      </c>
      <c r="O18" s="7" t="e">
        <f>J18/E18*1000</f>
        <v>#DIV/0!</v>
      </c>
      <c r="P18" s="7">
        <f>K18/F18*1000</f>
        <v>750</v>
      </c>
      <c r="Q18" s="2" t="s">
        <v>175</v>
      </c>
      <c r="R18" s="2">
        <f t="shared" si="1"/>
        <v>7.4</v>
      </c>
      <c r="S18" s="2">
        <f t="shared" si="2"/>
        <v>5.4159999999999995</v>
      </c>
      <c r="T18" s="7">
        <f t="shared" si="3"/>
        <v>731.8918918918918</v>
      </c>
    </row>
    <row r="19" spans="1:20" ht="45" customHeight="1">
      <c r="A19" s="2" t="s">
        <v>24</v>
      </c>
      <c r="B19" s="8">
        <v>0.526</v>
      </c>
      <c r="C19" s="8">
        <v>0.422</v>
      </c>
      <c r="D19" s="8">
        <v>0.5</v>
      </c>
      <c r="E19" s="8">
        <v>1</v>
      </c>
      <c r="F19" s="8">
        <v>1</v>
      </c>
      <c r="G19" s="8">
        <v>0.441</v>
      </c>
      <c r="H19" s="8">
        <v>0.362</v>
      </c>
      <c r="I19" s="8">
        <v>0.5</v>
      </c>
      <c r="J19" s="8">
        <v>1</v>
      </c>
      <c r="K19" s="8">
        <v>1</v>
      </c>
      <c r="L19" s="7">
        <f t="shared" si="4"/>
        <v>838.4030418250951</v>
      </c>
      <c r="M19" s="7">
        <f t="shared" si="5"/>
        <v>857.8199052132701</v>
      </c>
      <c r="N19" s="7">
        <f t="shared" si="6"/>
        <v>1000</v>
      </c>
      <c r="O19" s="7">
        <f t="shared" si="7"/>
        <v>1000</v>
      </c>
      <c r="P19" s="7">
        <f t="shared" si="0"/>
        <v>1000</v>
      </c>
      <c r="Q19" s="94" t="s">
        <v>24</v>
      </c>
      <c r="R19" s="2">
        <f t="shared" si="1"/>
        <v>0.6896</v>
      </c>
      <c r="S19" s="2">
        <f t="shared" si="2"/>
        <v>0.6606</v>
      </c>
      <c r="T19" s="7">
        <f t="shared" si="3"/>
        <v>957.9466357308585</v>
      </c>
    </row>
    <row r="20" spans="1:20" ht="45" customHeight="1">
      <c r="A20" s="2" t="s">
        <v>73</v>
      </c>
      <c r="B20" s="2">
        <f>SUM(B7:B19)</f>
        <v>243.848</v>
      </c>
      <c r="C20" s="2">
        <f aca="true" t="shared" si="8" ref="C20:K20">SUM(C7:C19)</f>
        <v>250.41400000000002</v>
      </c>
      <c r="D20" s="2">
        <f t="shared" si="8"/>
        <v>183.509</v>
      </c>
      <c r="E20" s="2">
        <f t="shared" si="8"/>
        <v>177.733</v>
      </c>
      <c r="F20" s="2">
        <f t="shared" si="8"/>
        <v>174.94</v>
      </c>
      <c r="G20" s="2">
        <f t="shared" si="8"/>
        <v>150.432</v>
      </c>
      <c r="H20" s="2">
        <f t="shared" si="8"/>
        <v>145.331</v>
      </c>
      <c r="I20" s="2">
        <f t="shared" si="8"/>
        <v>108.50999999999999</v>
      </c>
      <c r="J20" s="2">
        <f t="shared" si="8"/>
        <v>113.36600000000001</v>
      </c>
      <c r="K20" s="2">
        <f t="shared" si="8"/>
        <v>90.12</v>
      </c>
      <c r="L20" s="7">
        <f t="shared" si="4"/>
        <v>616.9088940651552</v>
      </c>
      <c r="M20" s="7">
        <f t="shared" si="5"/>
        <v>580.3629190061258</v>
      </c>
      <c r="N20" s="7">
        <f t="shared" si="6"/>
        <v>591.3061484722821</v>
      </c>
      <c r="O20" s="7">
        <f t="shared" si="7"/>
        <v>637.8444070600283</v>
      </c>
      <c r="P20" s="7">
        <f t="shared" si="0"/>
        <v>515.1480507602607</v>
      </c>
      <c r="Q20" s="2" t="s">
        <v>73</v>
      </c>
      <c r="R20" s="2">
        <f t="shared" si="1"/>
        <v>206.08880000000005</v>
      </c>
      <c r="S20" s="2">
        <f t="shared" si="2"/>
        <v>121.5518</v>
      </c>
      <c r="T20" s="7">
        <f t="shared" si="3"/>
        <v>589.8030363610249</v>
      </c>
    </row>
    <row r="21" spans="1:18" ht="32.25" customHeight="1">
      <c r="A21" s="9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R21" s="49">
        <v>42</v>
      </c>
    </row>
  </sheetData>
  <sheetProtection/>
  <mergeCells count="8">
    <mergeCell ref="B5:F5"/>
    <mergeCell ref="Q1:T1"/>
    <mergeCell ref="Q2:T2"/>
    <mergeCell ref="Q4:Q5"/>
    <mergeCell ref="A3:M3"/>
    <mergeCell ref="A5:A6"/>
    <mergeCell ref="L5:P5"/>
    <mergeCell ref="G5:K5"/>
  </mergeCells>
  <printOptions horizontalCentered="1"/>
  <pageMargins left="0.5118110236220472" right="0.5118110236220472" top="0.984251968503937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114"/>
  <sheetViews>
    <sheetView view="pageBreakPreview" zoomScaleNormal="60" zoomScaleSheetLayoutView="100" zoomScalePageLayoutView="0" workbookViewId="0" topLeftCell="A1">
      <pane xSplit="2" ySplit="5" topLeftCell="O6" activePane="bottomRight" state="frozen"/>
      <selection pane="topLeft" activeCell="U28" sqref="U28"/>
      <selection pane="topRight" activeCell="U28" sqref="U28"/>
      <selection pane="bottomLeft" activeCell="U28" sqref="U28"/>
      <selection pane="bottomRight" activeCell="U26" sqref="T26:U26"/>
    </sheetView>
  </sheetViews>
  <sheetFormatPr defaultColWidth="9.140625" defaultRowHeight="29.25" customHeight="1"/>
  <cols>
    <col min="1" max="1" width="20.421875" style="1" customWidth="1"/>
    <col min="2" max="2" width="17.140625" style="1" customWidth="1"/>
    <col min="3" max="4" width="10.57421875" style="3" customWidth="1"/>
    <col min="5" max="7" width="11.140625" style="3" customWidth="1"/>
    <col min="8" max="9" width="10.28125" style="3" customWidth="1"/>
    <col min="10" max="12" width="11.140625" style="3" customWidth="1"/>
    <col min="13" max="14" width="10.140625" style="3" customWidth="1"/>
    <col min="15" max="15" width="10.57421875" style="3" customWidth="1"/>
    <col min="16" max="16" width="10.57421875" style="3" bestFit="1" customWidth="1"/>
    <col min="17" max="17" width="10.421875" style="3" customWidth="1"/>
    <col min="18" max="18" width="26.140625" style="3" bestFit="1" customWidth="1"/>
    <col min="19" max="19" width="15.140625" style="3" bestFit="1" customWidth="1"/>
    <col min="20" max="20" width="12.7109375" style="3" bestFit="1" customWidth="1"/>
    <col min="21" max="21" width="15.00390625" style="3" bestFit="1" customWidth="1"/>
    <col min="22" max="22" width="13.00390625" style="3" bestFit="1" customWidth="1"/>
    <col min="23" max="77" width="9.140625" style="3" customWidth="1"/>
    <col min="78" max="16384" width="9.140625" style="1" customWidth="1"/>
  </cols>
  <sheetData>
    <row r="1" spans="18:22" ht="29.25" customHeight="1">
      <c r="R1" s="215" t="s">
        <v>183</v>
      </c>
      <c r="S1" s="215"/>
      <c r="T1" s="215"/>
      <c r="U1" s="215"/>
      <c r="V1" s="221"/>
    </row>
    <row r="2" spans="18:21" ht="29.25" customHeight="1">
      <c r="R2" s="205" t="s">
        <v>182</v>
      </c>
      <c r="S2" s="205"/>
      <c r="T2" s="205"/>
      <c r="U2" s="205"/>
    </row>
    <row r="3" spans="1:77" ht="21.75" customHeight="1">
      <c r="A3" s="222" t="s">
        <v>98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92"/>
      <c r="P3" s="1"/>
      <c r="Q3" s="1"/>
      <c r="R3" s="195" t="s">
        <v>148</v>
      </c>
      <c r="S3" s="195" t="s">
        <v>84</v>
      </c>
      <c r="T3" s="104" t="s">
        <v>135</v>
      </c>
      <c r="U3" s="104" t="s">
        <v>136</v>
      </c>
      <c r="V3" s="136" t="s">
        <v>137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21.75" customHeight="1">
      <c r="A4" s="197" t="s">
        <v>82</v>
      </c>
      <c r="B4" s="225" t="s">
        <v>84</v>
      </c>
      <c r="C4" s="189" t="s">
        <v>85</v>
      </c>
      <c r="D4" s="190"/>
      <c r="E4" s="190"/>
      <c r="F4" s="190"/>
      <c r="G4" s="191"/>
      <c r="H4" s="189" t="s">
        <v>86</v>
      </c>
      <c r="I4" s="190"/>
      <c r="J4" s="190"/>
      <c r="K4" s="190"/>
      <c r="L4" s="191"/>
      <c r="M4" s="189" t="s">
        <v>83</v>
      </c>
      <c r="N4" s="190"/>
      <c r="O4" s="190"/>
      <c r="P4" s="190"/>
      <c r="Q4" s="191"/>
      <c r="R4" s="196"/>
      <c r="S4" s="196"/>
      <c r="T4" s="105" t="s">
        <v>138</v>
      </c>
      <c r="U4" s="112" t="s">
        <v>139</v>
      </c>
      <c r="V4" s="137" t="s">
        <v>140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24" customHeight="1">
      <c r="A5" s="197"/>
      <c r="B5" s="226"/>
      <c r="C5" s="35" t="s">
        <v>100</v>
      </c>
      <c r="D5" s="35" t="s">
        <v>112</v>
      </c>
      <c r="E5" s="35" t="s">
        <v>132</v>
      </c>
      <c r="F5" s="35" t="s">
        <v>133</v>
      </c>
      <c r="G5" s="26" t="s">
        <v>173</v>
      </c>
      <c r="H5" s="35" t="s">
        <v>100</v>
      </c>
      <c r="I5" s="35" t="s">
        <v>112</v>
      </c>
      <c r="J5" s="35" t="s">
        <v>132</v>
      </c>
      <c r="K5" s="35" t="s">
        <v>133</v>
      </c>
      <c r="L5" s="26" t="s">
        <v>173</v>
      </c>
      <c r="M5" s="35" t="s">
        <v>100</v>
      </c>
      <c r="N5" s="35" t="s">
        <v>112</v>
      </c>
      <c r="O5" s="35" t="s">
        <v>132</v>
      </c>
      <c r="P5" s="46" t="s">
        <v>133</v>
      </c>
      <c r="Q5" s="26" t="s">
        <v>173</v>
      </c>
      <c r="R5" s="114">
        <v>1</v>
      </c>
      <c r="S5" s="114">
        <v>2</v>
      </c>
      <c r="T5" s="114">
        <v>3</v>
      </c>
      <c r="U5" s="106">
        <v>4</v>
      </c>
      <c r="V5" s="114">
        <v>5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21" customHeight="1">
      <c r="A6" s="227" t="s">
        <v>1</v>
      </c>
      <c r="B6" s="37" t="s">
        <v>2</v>
      </c>
      <c r="C6" s="2">
        <v>38</v>
      </c>
      <c r="D6" s="2">
        <v>14.88</v>
      </c>
      <c r="E6" s="2">
        <v>17</v>
      </c>
      <c r="F6" s="2">
        <v>17.98</v>
      </c>
      <c r="G6" s="2">
        <v>11</v>
      </c>
      <c r="H6" s="2">
        <v>28</v>
      </c>
      <c r="I6" s="2">
        <v>9</v>
      </c>
      <c r="J6" s="2">
        <v>13</v>
      </c>
      <c r="K6" s="2">
        <v>14</v>
      </c>
      <c r="L6" s="2">
        <v>6</v>
      </c>
      <c r="M6" s="7">
        <f>H6/C6*1000</f>
        <v>736.8421052631578</v>
      </c>
      <c r="N6" s="7">
        <f>I6/D6*1000</f>
        <v>604.8387096774194</v>
      </c>
      <c r="O6" s="7">
        <f>J6/E6*1000</f>
        <v>764.7058823529411</v>
      </c>
      <c r="P6" s="7">
        <f>K6/F6*1000</f>
        <v>778.642936596218</v>
      </c>
      <c r="Q6" s="7">
        <f>L6/G6*1000</f>
        <v>545.4545454545454</v>
      </c>
      <c r="R6" s="227" t="s">
        <v>1</v>
      </c>
      <c r="S6" s="24" t="s">
        <v>2</v>
      </c>
      <c r="T6" s="115">
        <f>AVERAGE(C6:G6)</f>
        <v>19.772</v>
      </c>
      <c r="U6" s="115">
        <f>AVERAGE(H6:L6)</f>
        <v>14</v>
      </c>
      <c r="V6" s="7">
        <f>U6/T6*1000</f>
        <v>708.0720210398545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21" customHeight="1">
      <c r="A7" s="228"/>
      <c r="B7" s="37" t="s">
        <v>3</v>
      </c>
      <c r="C7" s="2">
        <v>159</v>
      </c>
      <c r="D7" s="2">
        <v>119</v>
      </c>
      <c r="E7" s="2">
        <v>97</v>
      </c>
      <c r="F7" s="2">
        <v>62.02</v>
      </c>
      <c r="G7" s="2">
        <v>39</v>
      </c>
      <c r="H7" s="2">
        <v>99</v>
      </c>
      <c r="I7" s="2">
        <v>91</v>
      </c>
      <c r="J7" s="2">
        <v>59</v>
      </c>
      <c r="K7" s="2">
        <v>53.98</v>
      </c>
      <c r="L7" s="2">
        <v>34</v>
      </c>
      <c r="M7" s="7">
        <f aca="true" t="shared" si="0" ref="M7:M46">H7/C7*1000</f>
        <v>622.6415094339623</v>
      </c>
      <c r="N7" s="7">
        <f aca="true" t="shared" si="1" ref="N7:N46">I7/D7*1000</f>
        <v>764.7058823529411</v>
      </c>
      <c r="O7" s="7">
        <f aca="true" t="shared" si="2" ref="O7:O46">J7/E7*1000</f>
        <v>608.2474226804123</v>
      </c>
      <c r="P7" s="7">
        <f aca="true" t="shared" si="3" ref="P7:P46">K7/F7*1000</f>
        <v>870.3643985811028</v>
      </c>
      <c r="Q7" s="7">
        <f aca="true" t="shared" si="4" ref="Q7:Q46">L7/G7*1000</f>
        <v>871.7948717948718</v>
      </c>
      <c r="R7" s="228"/>
      <c r="S7" s="24" t="s">
        <v>3</v>
      </c>
      <c r="T7" s="115">
        <f aca="true" t="shared" si="5" ref="T7:T46">AVERAGE(C7:G7)</f>
        <v>95.204</v>
      </c>
      <c r="U7" s="115">
        <f aca="true" t="shared" si="6" ref="U7:U46">AVERAGE(H7:L7)</f>
        <v>67.396</v>
      </c>
      <c r="V7" s="7">
        <f aca="true" t="shared" si="7" ref="V7:V46">U7/T7*1000</f>
        <v>707.9114322927609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21" customHeight="1">
      <c r="A8" s="228"/>
      <c r="B8" s="38" t="s">
        <v>4</v>
      </c>
      <c r="C8" s="2">
        <f aca="true" t="shared" si="8" ref="C8:L8">C7+C6</f>
        <v>197</v>
      </c>
      <c r="D8" s="2">
        <f t="shared" si="8"/>
        <v>133.88</v>
      </c>
      <c r="E8" s="2">
        <f>E7+E6</f>
        <v>114</v>
      </c>
      <c r="F8" s="2">
        <f>F7+F6</f>
        <v>80</v>
      </c>
      <c r="G8" s="2">
        <f>G7+G6</f>
        <v>50</v>
      </c>
      <c r="H8" s="2">
        <f t="shared" si="8"/>
        <v>127</v>
      </c>
      <c r="I8" s="2">
        <f t="shared" si="8"/>
        <v>100</v>
      </c>
      <c r="J8" s="2">
        <f t="shared" si="8"/>
        <v>72</v>
      </c>
      <c r="K8" s="2">
        <f t="shared" si="8"/>
        <v>67.97999999999999</v>
      </c>
      <c r="L8" s="2">
        <f t="shared" si="8"/>
        <v>40</v>
      </c>
      <c r="M8" s="7">
        <f t="shared" si="0"/>
        <v>644.6700507614214</v>
      </c>
      <c r="N8" s="7">
        <f t="shared" si="1"/>
        <v>746.9375560203167</v>
      </c>
      <c r="O8" s="7">
        <f t="shared" si="2"/>
        <v>631.578947368421</v>
      </c>
      <c r="P8" s="7">
        <f t="shared" si="3"/>
        <v>849.7499999999999</v>
      </c>
      <c r="Q8" s="7">
        <f t="shared" si="4"/>
        <v>800</v>
      </c>
      <c r="R8" s="230"/>
      <c r="S8" s="24" t="s">
        <v>4</v>
      </c>
      <c r="T8" s="115">
        <f t="shared" si="5"/>
        <v>114.976</v>
      </c>
      <c r="U8" s="115">
        <f t="shared" si="6"/>
        <v>81.396</v>
      </c>
      <c r="V8" s="7">
        <f t="shared" si="7"/>
        <v>707.9390481491789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21" customHeight="1">
      <c r="A9" s="51" t="s">
        <v>34</v>
      </c>
      <c r="B9" s="52" t="s">
        <v>2</v>
      </c>
      <c r="C9" s="2">
        <v>0.2</v>
      </c>
      <c r="D9" s="2">
        <v>0.21</v>
      </c>
      <c r="E9" s="2">
        <v>0.3</v>
      </c>
      <c r="F9" s="2">
        <v>0.24</v>
      </c>
      <c r="G9" s="2">
        <v>0.24</v>
      </c>
      <c r="H9" s="2">
        <v>0.1</v>
      </c>
      <c r="I9" s="2">
        <v>0.11</v>
      </c>
      <c r="J9" s="2">
        <v>0.16</v>
      </c>
      <c r="K9" s="2">
        <v>0.18</v>
      </c>
      <c r="L9" s="2">
        <v>0.12</v>
      </c>
      <c r="M9" s="7">
        <f t="shared" si="0"/>
        <v>500</v>
      </c>
      <c r="N9" s="7">
        <f t="shared" si="1"/>
        <v>523.8095238095239</v>
      </c>
      <c r="O9" s="7">
        <f t="shared" si="2"/>
        <v>533.3333333333334</v>
      </c>
      <c r="P9" s="7">
        <f t="shared" si="3"/>
        <v>750</v>
      </c>
      <c r="Q9" s="7">
        <f t="shared" si="4"/>
        <v>500</v>
      </c>
      <c r="R9" s="41" t="s">
        <v>34</v>
      </c>
      <c r="S9" s="24" t="s">
        <v>2</v>
      </c>
      <c r="T9" s="115">
        <f t="shared" si="5"/>
        <v>0.238</v>
      </c>
      <c r="U9" s="115">
        <f t="shared" si="6"/>
        <v>0.134</v>
      </c>
      <c r="V9" s="7">
        <f t="shared" si="7"/>
        <v>563.0252100840337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21" customHeight="1">
      <c r="A10" s="224" t="s">
        <v>27</v>
      </c>
      <c r="B10" s="52" t="s">
        <v>2</v>
      </c>
      <c r="C10" s="2">
        <v>2.5</v>
      </c>
      <c r="D10" s="2">
        <v>1.77</v>
      </c>
      <c r="E10" s="2">
        <v>2.04</v>
      </c>
      <c r="F10" s="2">
        <v>3.15</v>
      </c>
      <c r="G10" s="2">
        <v>2.22</v>
      </c>
      <c r="H10" s="2">
        <v>3.2</v>
      </c>
      <c r="I10" s="2">
        <v>2.38</v>
      </c>
      <c r="J10" s="2">
        <v>2.75</v>
      </c>
      <c r="K10" s="2">
        <v>4.06</v>
      </c>
      <c r="L10" s="2">
        <v>2.99</v>
      </c>
      <c r="M10" s="7">
        <f t="shared" si="0"/>
        <v>1280</v>
      </c>
      <c r="N10" s="7">
        <f t="shared" si="1"/>
        <v>1344.6327683615818</v>
      </c>
      <c r="O10" s="7">
        <f t="shared" si="2"/>
        <v>1348.0392156862745</v>
      </c>
      <c r="P10" s="7">
        <f t="shared" si="3"/>
        <v>1288.8888888888887</v>
      </c>
      <c r="Q10" s="7">
        <f t="shared" si="4"/>
        <v>1346.8468468468468</v>
      </c>
      <c r="R10" s="142" t="s">
        <v>27</v>
      </c>
      <c r="S10" s="24" t="s">
        <v>2</v>
      </c>
      <c r="T10" s="115">
        <f t="shared" si="5"/>
        <v>2.336</v>
      </c>
      <c r="U10" s="115">
        <f t="shared" si="6"/>
        <v>3.076</v>
      </c>
      <c r="V10" s="7">
        <f t="shared" si="7"/>
        <v>1316.7808219178082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21" customHeight="1">
      <c r="A11" s="224"/>
      <c r="B11" s="52" t="s">
        <v>3</v>
      </c>
      <c r="C11" s="2">
        <v>13.6</v>
      </c>
      <c r="D11" s="2">
        <v>14.14</v>
      </c>
      <c r="E11" s="2">
        <v>14</v>
      </c>
      <c r="F11" s="2">
        <v>10.88</v>
      </c>
      <c r="G11" s="2">
        <v>9.43</v>
      </c>
      <c r="H11" s="2">
        <v>20</v>
      </c>
      <c r="I11" s="2">
        <v>20.51</v>
      </c>
      <c r="J11" s="2">
        <v>20.356</v>
      </c>
      <c r="K11" s="2">
        <v>15.73</v>
      </c>
      <c r="L11" s="2">
        <v>13.66</v>
      </c>
      <c r="M11" s="7">
        <f t="shared" si="0"/>
        <v>1470.5882352941178</v>
      </c>
      <c r="N11" s="7">
        <f t="shared" si="1"/>
        <v>1450.4950495049504</v>
      </c>
      <c r="O11" s="7">
        <f t="shared" si="2"/>
        <v>1454.0000000000002</v>
      </c>
      <c r="P11" s="7">
        <f t="shared" si="3"/>
        <v>1445.7720588235295</v>
      </c>
      <c r="Q11" s="7">
        <f t="shared" si="4"/>
        <v>1448.5683987274656</v>
      </c>
      <c r="R11" s="41"/>
      <c r="S11" s="24" t="s">
        <v>3</v>
      </c>
      <c r="T11" s="115">
        <f t="shared" si="5"/>
        <v>12.41</v>
      </c>
      <c r="U11" s="115">
        <f t="shared" si="6"/>
        <v>18.0512</v>
      </c>
      <c r="V11" s="7">
        <f t="shared" si="7"/>
        <v>1454.5688960515715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21" customHeight="1">
      <c r="A12" s="224"/>
      <c r="B12" s="52" t="s">
        <v>4</v>
      </c>
      <c r="C12" s="2">
        <f aca="true" t="shared" si="9" ref="C12:L12">C11+C10</f>
        <v>16.1</v>
      </c>
      <c r="D12" s="2">
        <f t="shared" si="9"/>
        <v>15.91</v>
      </c>
      <c r="E12" s="2">
        <f t="shared" si="9"/>
        <v>16.04</v>
      </c>
      <c r="F12" s="2">
        <f t="shared" si="9"/>
        <v>14.030000000000001</v>
      </c>
      <c r="G12" s="2">
        <f t="shared" si="9"/>
        <v>11.65</v>
      </c>
      <c r="H12" s="2">
        <f t="shared" si="9"/>
        <v>23.2</v>
      </c>
      <c r="I12" s="2">
        <f t="shared" si="9"/>
        <v>22.89</v>
      </c>
      <c r="J12" s="2">
        <f t="shared" si="9"/>
        <v>23.106</v>
      </c>
      <c r="K12" s="2">
        <f t="shared" si="9"/>
        <v>19.79</v>
      </c>
      <c r="L12" s="2">
        <f t="shared" si="9"/>
        <v>16.65</v>
      </c>
      <c r="M12" s="7">
        <f t="shared" si="0"/>
        <v>1440.9937888198756</v>
      </c>
      <c r="N12" s="7">
        <f t="shared" si="1"/>
        <v>1438.717787554997</v>
      </c>
      <c r="O12" s="7">
        <f t="shared" si="2"/>
        <v>1440.5236907730673</v>
      </c>
      <c r="P12" s="7">
        <f t="shared" si="3"/>
        <v>1410.5488239486813</v>
      </c>
      <c r="Q12" s="7">
        <f t="shared" si="4"/>
        <v>1429.184549356223</v>
      </c>
      <c r="R12" s="42"/>
      <c r="S12" s="24" t="s">
        <v>4</v>
      </c>
      <c r="T12" s="115">
        <f t="shared" si="5"/>
        <v>14.746</v>
      </c>
      <c r="U12" s="115">
        <f t="shared" si="6"/>
        <v>21.1272</v>
      </c>
      <c r="V12" s="7">
        <f t="shared" si="7"/>
        <v>1432.7410823274108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21" customHeight="1">
      <c r="A13" s="2" t="s">
        <v>31</v>
      </c>
      <c r="B13" s="52" t="s">
        <v>2</v>
      </c>
      <c r="C13" s="2">
        <v>3.5</v>
      </c>
      <c r="D13" s="2">
        <v>0.9</v>
      </c>
      <c r="E13" s="2">
        <v>1</v>
      </c>
      <c r="F13" s="2">
        <v>0.6</v>
      </c>
      <c r="G13" s="2">
        <v>0.1</v>
      </c>
      <c r="H13" s="2">
        <v>0.9</v>
      </c>
      <c r="I13" s="2">
        <v>0.5</v>
      </c>
      <c r="J13" s="2">
        <v>0.3</v>
      </c>
      <c r="K13" s="2">
        <v>0.3</v>
      </c>
      <c r="L13" s="2">
        <v>0</v>
      </c>
      <c r="M13" s="7">
        <f t="shared" si="0"/>
        <v>257.14285714285717</v>
      </c>
      <c r="N13" s="7">
        <f t="shared" si="1"/>
        <v>555.5555555555555</v>
      </c>
      <c r="O13" s="7">
        <f t="shared" si="2"/>
        <v>300</v>
      </c>
      <c r="P13" s="7">
        <f t="shared" si="3"/>
        <v>500</v>
      </c>
      <c r="Q13" s="7">
        <f t="shared" si="4"/>
        <v>0</v>
      </c>
      <c r="R13" s="6" t="s">
        <v>31</v>
      </c>
      <c r="S13" s="24" t="s">
        <v>2</v>
      </c>
      <c r="T13" s="115">
        <f t="shared" si="5"/>
        <v>1.22</v>
      </c>
      <c r="U13" s="115">
        <f t="shared" si="6"/>
        <v>0.4</v>
      </c>
      <c r="V13" s="7">
        <f t="shared" si="7"/>
        <v>327.8688524590164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21" customHeight="1">
      <c r="A14" s="2" t="s">
        <v>9</v>
      </c>
      <c r="B14" s="52" t="s">
        <v>17</v>
      </c>
      <c r="C14" s="2">
        <v>10</v>
      </c>
      <c r="D14" s="2">
        <v>10</v>
      </c>
      <c r="E14" s="2">
        <v>15</v>
      </c>
      <c r="F14" s="2">
        <v>5</v>
      </c>
      <c r="G14" s="2">
        <v>11.6</v>
      </c>
      <c r="H14" s="2">
        <v>18</v>
      </c>
      <c r="I14" s="2">
        <v>18</v>
      </c>
      <c r="J14" s="2">
        <v>26</v>
      </c>
      <c r="K14" s="2">
        <v>12</v>
      </c>
      <c r="L14" s="2">
        <v>32.1</v>
      </c>
      <c r="M14" s="7">
        <f t="shared" si="0"/>
        <v>1800</v>
      </c>
      <c r="N14" s="7">
        <f t="shared" si="1"/>
        <v>1800</v>
      </c>
      <c r="O14" s="7">
        <f t="shared" si="2"/>
        <v>1733.3333333333335</v>
      </c>
      <c r="P14" s="7">
        <f t="shared" si="3"/>
        <v>2400</v>
      </c>
      <c r="Q14" s="7">
        <f t="shared" si="4"/>
        <v>2767.241379310345</v>
      </c>
      <c r="R14" s="6" t="s">
        <v>9</v>
      </c>
      <c r="S14" s="24" t="s">
        <v>17</v>
      </c>
      <c r="T14" s="115">
        <f t="shared" si="5"/>
        <v>10.32</v>
      </c>
      <c r="U14" s="115">
        <f t="shared" si="6"/>
        <v>21.22</v>
      </c>
      <c r="V14" s="7">
        <f t="shared" si="7"/>
        <v>2056.2015503875964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21" customHeight="1">
      <c r="A15" s="224" t="s">
        <v>53</v>
      </c>
      <c r="B15" s="52" t="s">
        <v>2</v>
      </c>
      <c r="C15" s="2">
        <v>0</v>
      </c>
      <c r="D15" s="2">
        <v>0.094</v>
      </c>
      <c r="E15" s="2">
        <v>0.63</v>
      </c>
      <c r="F15" s="2">
        <v>0.23</v>
      </c>
      <c r="G15" s="2">
        <v>0.23</v>
      </c>
      <c r="H15" s="2">
        <v>0</v>
      </c>
      <c r="I15" s="2">
        <v>0.043</v>
      </c>
      <c r="J15" s="2">
        <v>0.52</v>
      </c>
      <c r="K15" s="2">
        <v>0.16</v>
      </c>
      <c r="L15" s="2">
        <v>0.12</v>
      </c>
      <c r="M15" s="7"/>
      <c r="N15" s="7">
        <f t="shared" si="1"/>
        <v>457.4468085106382</v>
      </c>
      <c r="O15" s="7">
        <f t="shared" si="2"/>
        <v>825.3968253968254</v>
      </c>
      <c r="P15" s="7">
        <f t="shared" si="3"/>
        <v>695.6521739130435</v>
      </c>
      <c r="Q15" s="7">
        <f t="shared" si="4"/>
        <v>521.7391304347826</v>
      </c>
      <c r="R15" s="142" t="s">
        <v>53</v>
      </c>
      <c r="S15" s="24" t="s">
        <v>2</v>
      </c>
      <c r="T15" s="115">
        <f t="shared" si="5"/>
        <v>0.23679999999999998</v>
      </c>
      <c r="U15" s="115">
        <f t="shared" si="6"/>
        <v>0.16860000000000003</v>
      </c>
      <c r="V15" s="7">
        <f t="shared" si="7"/>
        <v>711.9932432432435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1" customHeight="1">
      <c r="A16" s="224"/>
      <c r="B16" s="52" t="s">
        <v>3</v>
      </c>
      <c r="C16" s="2">
        <v>0.4</v>
      </c>
      <c r="D16" s="2">
        <v>0.712</v>
      </c>
      <c r="E16" s="2">
        <v>0.55</v>
      </c>
      <c r="F16" s="2">
        <v>0.42</v>
      </c>
      <c r="G16" s="2">
        <v>0.46</v>
      </c>
      <c r="H16" s="2">
        <v>0.265</v>
      </c>
      <c r="I16" s="2">
        <v>0.483</v>
      </c>
      <c r="J16" s="2">
        <v>0.44</v>
      </c>
      <c r="K16" s="2">
        <v>0.22</v>
      </c>
      <c r="L16" s="2">
        <v>0.23</v>
      </c>
      <c r="M16" s="7">
        <f t="shared" si="0"/>
        <v>662.5</v>
      </c>
      <c r="N16" s="7">
        <f t="shared" si="1"/>
        <v>678.3707865168539</v>
      </c>
      <c r="O16" s="7">
        <f t="shared" si="2"/>
        <v>799.9999999999999</v>
      </c>
      <c r="P16" s="7">
        <f t="shared" si="3"/>
        <v>523.8095238095239</v>
      </c>
      <c r="Q16" s="7">
        <f t="shared" si="4"/>
        <v>500</v>
      </c>
      <c r="R16" s="41"/>
      <c r="S16" s="24" t="s">
        <v>3</v>
      </c>
      <c r="T16" s="115">
        <f t="shared" si="5"/>
        <v>0.5084000000000001</v>
      </c>
      <c r="U16" s="115">
        <f t="shared" si="6"/>
        <v>0.3276</v>
      </c>
      <c r="V16" s="7">
        <f t="shared" si="7"/>
        <v>644.3745082612115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21" customHeight="1">
      <c r="A17" s="224"/>
      <c r="B17" s="52" t="s">
        <v>4</v>
      </c>
      <c r="C17" s="8">
        <f aca="true" t="shared" si="10" ref="C17:L17">C16+C15</f>
        <v>0.4</v>
      </c>
      <c r="D17" s="8">
        <f t="shared" si="10"/>
        <v>0.8059999999999999</v>
      </c>
      <c r="E17" s="8">
        <f t="shared" si="10"/>
        <v>1.1800000000000002</v>
      </c>
      <c r="F17" s="8">
        <f t="shared" si="10"/>
        <v>0.65</v>
      </c>
      <c r="G17" s="8">
        <f t="shared" si="10"/>
        <v>0.6900000000000001</v>
      </c>
      <c r="H17" s="8">
        <f t="shared" si="10"/>
        <v>0.265</v>
      </c>
      <c r="I17" s="8">
        <f t="shared" si="10"/>
        <v>0.526</v>
      </c>
      <c r="J17" s="8">
        <f t="shared" si="10"/>
        <v>0.96</v>
      </c>
      <c r="K17" s="8">
        <f t="shared" si="10"/>
        <v>0.38</v>
      </c>
      <c r="L17" s="8">
        <f t="shared" si="10"/>
        <v>0.35</v>
      </c>
      <c r="M17" s="7">
        <f t="shared" si="0"/>
        <v>662.5</v>
      </c>
      <c r="N17" s="7">
        <f t="shared" si="1"/>
        <v>652.605459057072</v>
      </c>
      <c r="O17" s="7">
        <f t="shared" si="2"/>
        <v>813.5593220338982</v>
      </c>
      <c r="P17" s="7">
        <f t="shared" si="3"/>
        <v>584.6153846153846</v>
      </c>
      <c r="Q17" s="7">
        <f t="shared" si="4"/>
        <v>507.24637681159413</v>
      </c>
      <c r="R17" s="42"/>
      <c r="S17" s="24" t="s">
        <v>4</v>
      </c>
      <c r="T17" s="115">
        <f t="shared" si="5"/>
        <v>0.7452</v>
      </c>
      <c r="U17" s="115">
        <f t="shared" si="6"/>
        <v>0.4962</v>
      </c>
      <c r="V17" s="7">
        <f t="shared" si="7"/>
        <v>665.8615136876006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1" customHeight="1">
      <c r="A18" s="224" t="s">
        <v>11</v>
      </c>
      <c r="B18" s="52" t="s">
        <v>2</v>
      </c>
      <c r="C18" s="2">
        <v>194</v>
      </c>
      <c r="D18" s="2">
        <v>191</v>
      </c>
      <c r="E18" s="2">
        <v>211</v>
      </c>
      <c r="F18" s="2">
        <v>187</v>
      </c>
      <c r="G18" s="2">
        <v>155</v>
      </c>
      <c r="H18" s="2">
        <v>117</v>
      </c>
      <c r="I18" s="2">
        <v>99</v>
      </c>
      <c r="J18" s="2">
        <v>107</v>
      </c>
      <c r="K18" s="2">
        <v>109</v>
      </c>
      <c r="L18" s="2">
        <v>86</v>
      </c>
      <c r="M18" s="7">
        <f t="shared" si="0"/>
        <v>603.0927835051546</v>
      </c>
      <c r="N18" s="7">
        <f t="shared" si="1"/>
        <v>518.3246073298429</v>
      </c>
      <c r="O18" s="7">
        <f t="shared" si="2"/>
        <v>507.1090047393365</v>
      </c>
      <c r="P18" s="7">
        <f t="shared" si="3"/>
        <v>582.8877005347593</v>
      </c>
      <c r="Q18" s="7">
        <f t="shared" si="4"/>
        <v>554.8387096774193</v>
      </c>
      <c r="R18" s="142" t="s">
        <v>11</v>
      </c>
      <c r="S18" s="24" t="s">
        <v>2</v>
      </c>
      <c r="T18" s="115">
        <f t="shared" si="5"/>
        <v>187.6</v>
      </c>
      <c r="U18" s="115">
        <f t="shared" si="6"/>
        <v>103.6</v>
      </c>
      <c r="V18" s="7">
        <f t="shared" si="7"/>
        <v>552.2388059701493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1" customHeight="1">
      <c r="A19" s="224"/>
      <c r="B19" s="52" t="s">
        <v>3</v>
      </c>
      <c r="C19" s="2">
        <v>215</v>
      </c>
      <c r="D19" s="2">
        <v>190</v>
      </c>
      <c r="E19" s="2">
        <v>299</v>
      </c>
      <c r="F19" s="2">
        <v>230</v>
      </c>
      <c r="G19" s="2">
        <v>201</v>
      </c>
      <c r="H19" s="2">
        <v>137</v>
      </c>
      <c r="I19" s="2">
        <v>96</v>
      </c>
      <c r="J19" s="2">
        <v>158</v>
      </c>
      <c r="K19" s="2">
        <v>144</v>
      </c>
      <c r="L19" s="2">
        <v>120</v>
      </c>
      <c r="M19" s="7">
        <f t="shared" si="0"/>
        <v>637.2093023255813</v>
      </c>
      <c r="N19" s="7">
        <f t="shared" si="1"/>
        <v>505.2631578947369</v>
      </c>
      <c r="O19" s="7">
        <f t="shared" si="2"/>
        <v>528.428093645485</v>
      </c>
      <c r="P19" s="7">
        <f t="shared" si="3"/>
        <v>626.0869565217391</v>
      </c>
      <c r="Q19" s="7">
        <f t="shared" si="4"/>
        <v>597.0149253731342</v>
      </c>
      <c r="R19" s="41"/>
      <c r="S19" s="24" t="s">
        <v>3</v>
      </c>
      <c r="T19" s="115">
        <f t="shared" si="5"/>
        <v>227</v>
      </c>
      <c r="U19" s="115">
        <f t="shared" si="6"/>
        <v>131</v>
      </c>
      <c r="V19" s="7">
        <f t="shared" si="7"/>
        <v>577.0925110132159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21" customHeight="1">
      <c r="A20" s="224"/>
      <c r="B20" s="52" t="s">
        <v>4</v>
      </c>
      <c r="C20" s="2">
        <f aca="true" t="shared" si="11" ref="C20:L20">C19+C18</f>
        <v>409</v>
      </c>
      <c r="D20" s="2">
        <f t="shared" si="11"/>
        <v>381</v>
      </c>
      <c r="E20" s="2">
        <f t="shared" si="11"/>
        <v>510</v>
      </c>
      <c r="F20" s="2">
        <f t="shared" si="11"/>
        <v>417</v>
      </c>
      <c r="G20" s="2">
        <f t="shared" si="11"/>
        <v>356</v>
      </c>
      <c r="H20" s="2">
        <f t="shared" si="11"/>
        <v>254</v>
      </c>
      <c r="I20" s="2">
        <f t="shared" si="11"/>
        <v>195</v>
      </c>
      <c r="J20" s="2">
        <f t="shared" si="11"/>
        <v>265</v>
      </c>
      <c r="K20" s="2">
        <f t="shared" si="11"/>
        <v>253</v>
      </c>
      <c r="L20" s="2">
        <f t="shared" si="11"/>
        <v>206</v>
      </c>
      <c r="M20" s="7">
        <f t="shared" si="0"/>
        <v>621.0268948655256</v>
      </c>
      <c r="N20" s="7">
        <f t="shared" si="1"/>
        <v>511.81102362204723</v>
      </c>
      <c r="O20" s="7">
        <f t="shared" si="2"/>
        <v>519.6078431372549</v>
      </c>
      <c r="P20" s="7">
        <f t="shared" si="3"/>
        <v>606.7146282973621</v>
      </c>
      <c r="Q20" s="7">
        <f t="shared" si="4"/>
        <v>578.6516853932584</v>
      </c>
      <c r="R20" s="42"/>
      <c r="S20" s="24" t="s">
        <v>4</v>
      </c>
      <c r="T20" s="115">
        <f t="shared" si="5"/>
        <v>414.6</v>
      </c>
      <c r="U20" s="115">
        <f t="shared" si="6"/>
        <v>234.6</v>
      </c>
      <c r="V20" s="7">
        <f t="shared" si="7"/>
        <v>565.8465991316931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1" customHeight="1">
      <c r="A21" s="224" t="s">
        <v>13</v>
      </c>
      <c r="B21" s="52" t="s">
        <v>2</v>
      </c>
      <c r="C21" s="2">
        <v>0.2</v>
      </c>
      <c r="D21" s="2">
        <v>0.1</v>
      </c>
      <c r="E21" s="2"/>
      <c r="F21" s="2">
        <v>0.1</v>
      </c>
      <c r="G21" s="2">
        <v>0</v>
      </c>
      <c r="H21" s="2">
        <v>0.1</v>
      </c>
      <c r="I21" s="2">
        <v>0</v>
      </c>
      <c r="J21" s="2"/>
      <c r="K21" s="2"/>
      <c r="L21" s="2"/>
      <c r="M21" s="7">
        <f t="shared" si="0"/>
        <v>500</v>
      </c>
      <c r="N21" s="7"/>
      <c r="O21" s="7"/>
      <c r="P21" s="7"/>
      <c r="Q21" s="7"/>
      <c r="R21" s="142" t="s">
        <v>13</v>
      </c>
      <c r="S21" s="24" t="s">
        <v>2</v>
      </c>
      <c r="T21" s="115">
        <f t="shared" si="5"/>
        <v>0.1</v>
      </c>
      <c r="U21" s="115">
        <f t="shared" si="6"/>
        <v>0.05</v>
      </c>
      <c r="V21" s="7">
        <f t="shared" si="7"/>
        <v>500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21" customHeight="1" hidden="1">
      <c r="A22" s="224"/>
      <c r="B22" s="52" t="s">
        <v>17</v>
      </c>
      <c r="C22" s="2"/>
      <c r="D22" s="2"/>
      <c r="E22" s="2"/>
      <c r="F22" s="2"/>
      <c r="G22" s="2">
        <v>0</v>
      </c>
      <c r="H22" s="2"/>
      <c r="I22" s="2"/>
      <c r="J22" s="2"/>
      <c r="K22" s="2"/>
      <c r="L22" s="2"/>
      <c r="M22" s="7"/>
      <c r="N22" s="7"/>
      <c r="O22" s="7"/>
      <c r="P22" s="7"/>
      <c r="Q22" s="7"/>
      <c r="R22" s="41"/>
      <c r="S22" s="24" t="s">
        <v>17</v>
      </c>
      <c r="T22" s="115">
        <f t="shared" si="5"/>
        <v>0</v>
      </c>
      <c r="U22" s="115" t="e">
        <f t="shared" si="6"/>
        <v>#DIV/0!</v>
      </c>
      <c r="V22" s="7" t="e">
        <f t="shared" si="7"/>
        <v>#DIV/0!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1" customHeight="1" hidden="1">
      <c r="A23" s="224"/>
      <c r="B23" s="52" t="s">
        <v>4</v>
      </c>
      <c r="C23" s="2">
        <f aca="true" t="shared" si="12" ref="C23:L23">C22+C21</f>
        <v>0.2</v>
      </c>
      <c r="D23" s="2">
        <f t="shared" si="12"/>
        <v>0.1</v>
      </c>
      <c r="E23" s="2">
        <f t="shared" si="12"/>
        <v>0</v>
      </c>
      <c r="F23" s="2">
        <f t="shared" si="12"/>
        <v>0.1</v>
      </c>
      <c r="G23" s="2">
        <f t="shared" si="12"/>
        <v>0</v>
      </c>
      <c r="H23" s="2">
        <f t="shared" si="12"/>
        <v>0.1</v>
      </c>
      <c r="I23" s="2">
        <f t="shared" si="12"/>
        <v>0</v>
      </c>
      <c r="J23" s="2">
        <f t="shared" si="12"/>
        <v>0</v>
      </c>
      <c r="K23" s="2">
        <f t="shared" si="12"/>
        <v>0</v>
      </c>
      <c r="L23" s="2">
        <f t="shared" si="12"/>
        <v>0</v>
      </c>
      <c r="M23" s="7">
        <f t="shared" si="0"/>
        <v>500</v>
      </c>
      <c r="N23" s="7">
        <f t="shared" si="1"/>
        <v>0</v>
      </c>
      <c r="O23" s="7"/>
      <c r="P23" s="7"/>
      <c r="Q23" s="7"/>
      <c r="R23" s="42"/>
      <c r="S23" s="24" t="s">
        <v>4</v>
      </c>
      <c r="T23" s="115">
        <f t="shared" si="5"/>
        <v>0.08</v>
      </c>
      <c r="U23" s="115">
        <f t="shared" si="6"/>
        <v>0.02</v>
      </c>
      <c r="V23" s="7">
        <f t="shared" si="7"/>
        <v>250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1" customHeight="1">
      <c r="A24" s="229" t="s">
        <v>14</v>
      </c>
      <c r="B24" s="52" t="s">
        <v>2</v>
      </c>
      <c r="C24" s="2">
        <v>69</v>
      </c>
      <c r="D24" s="2">
        <v>42</v>
      </c>
      <c r="E24" s="2">
        <v>35</v>
      </c>
      <c r="F24" s="2">
        <v>34</v>
      </c>
      <c r="G24" s="2">
        <v>32</v>
      </c>
      <c r="H24" s="2">
        <v>35</v>
      </c>
      <c r="I24" s="2">
        <v>23</v>
      </c>
      <c r="J24" s="2">
        <v>14</v>
      </c>
      <c r="K24" s="2">
        <v>20</v>
      </c>
      <c r="L24" s="2">
        <v>10</v>
      </c>
      <c r="M24" s="7">
        <f t="shared" si="0"/>
        <v>507.24637681159425</v>
      </c>
      <c r="N24" s="7">
        <f t="shared" si="1"/>
        <v>547.6190476190477</v>
      </c>
      <c r="O24" s="7">
        <f t="shared" si="2"/>
        <v>400</v>
      </c>
      <c r="P24" s="7">
        <f t="shared" si="3"/>
        <v>588.2352941176471</v>
      </c>
      <c r="Q24" s="7">
        <f t="shared" si="4"/>
        <v>312.5</v>
      </c>
      <c r="R24" s="143" t="s">
        <v>14</v>
      </c>
      <c r="S24" s="24" t="s">
        <v>2</v>
      </c>
      <c r="T24" s="115">
        <f t="shared" si="5"/>
        <v>42.4</v>
      </c>
      <c r="U24" s="115">
        <f t="shared" si="6"/>
        <v>20.4</v>
      </c>
      <c r="V24" s="7">
        <f t="shared" si="7"/>
        <v>481.1320754716981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21" customHeight="1">
      <c r="A25" s="229"/>
      <c r="B25" s="52" t="s">
        <v>22</v>
      </c>
      <c r="C25" s="2">
        <v>129</v>
      </c>
      <c r="D25" s="2">
        <v>54</v>
      </c>
      <c r="E25" s="2">
        <v>43</v>
      </c>
      <c r="F25" s="2">
        <v>37</v>
      </c>
      <c r="G25" s="2">
        <v>50</v>
      </c>
      <c r="H25" s="2">
        <v>82</v>
      </c>
      <c r="I25" s="2">
        <v>33</v>
      </c>
      <c r="J25" s="2">
        <v>20</v>
      </c>
      <c r="K25" s="2">
        <v>24</v>
      </c>
      <c r="L25" s="2">
        <v>23</v>
      </c>
      <c r="M25" s="7">
        <f t="shared" si="0"/>
        <v>635.6589147286821</v>
      </c>
      <c r="N25" s="7">
        <f t="shared" si="1"/>
        <v>611.1111111111112</v>
      </c>
      <c r="O25" s="7">
        <f t="shared" si="2"/>
        <v>465.1162790697674</v>
      </c>
      <c r="P25" s="7">
        <f t="shared" si="3"/>
        <v>648.6486486486486</v>
      </c>
      <c r="Q25" s="7">
        <f t="shared" si="4"/>
        <v>460</v>
      </c>
      <c r="R25" s="144"/>
      <c r="S25" s="24" t="s">
        <v>22</v>
      </c>
      <c r="T25" s="115">
        <f t="shared" si="5"/>
        <v>62.6</v>
      </c>
      <c r="U25" s="115">
        <f t="shared" si="6"/>
        <v>36.4</v>
      </c>
      <c r="V25" s="7">
        <f t="shared" si="7"/>
        <v>581.4696485623003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21" customHeight="1">
      <c r="A26" s="229"/>
      <c r="B26" s="52" t="s">
        <v>17</v>
      </c>
      <c r="C26" s="2">
        <v>10</v>
      </c>
      <c r="D26" s="2"/>
      <c r="E26" s="2"/>
      <c r="F26" s="2"/>
      <c r="G26" s="2"/>
      <c r="H26" s="2">
        <v>8</v>
      </c>
      <c r="I26" s="2"/>
      <c r="J26" s="2"/>
      <c r="K26" s="2"/>
      <c r="L26" s="2"/>
      <c r="M26" s="7"/>
      <c r="N26" s="7"/>
      <c r="O26" s="7"/>
      <c r="P26" s="7"/>
      <c r="Q26" s="7"/>
      <c r="R26" s="144"/>
      <c r="S26" s="24" t="s">
        <v>17</v>
      </c>
      <c r="T26" s="115">
        <f t="shared" si="5"/>
        <v>10</v>
      </c>
      <c r="U26" s="115">
        <f t="shared" si="6"/>
        <v>8</v>
      </c>
      <c r="V26" s="7">
        <f t="shared" si="7"/>
        <v>800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21" customHeight="1">
      <c r="A27" s="229"/>
      <c r="B27" s="52" t="s">
        <v>4</v>
      </c>
      <c r="C27" s="2">
        <f aca="true" t="shared" si="13" ref="C27:L27">C26+C25+C24</f>
        <v>208</v>
      </c>
      <c r="D27" s="2">
        <f t="shared" si="13"/>
        <v>96</v>
      </c>
      <c r="E27" s="2">
        <f t="shared" si="13"/>
        <v>78</v>
      </c>
      <c r="F27" s="2">
        <f t="shared" si="13"/>
        <v>71</v>
      </c>
      <c r="G27" s="2">
        <f t="shared" si="13"/>
        <v>82</v>
      </c>
      <c r="H27" s="2">
        <f t="shared" si="13"/>
        <v>125</v>
      </c>
      <c r="I27" s="2">
        <f t="shared" si="13"/>
        <v>56</v>
      </c>
      <c r="J27" s="2">
        <f t="shared" si="13"/>
        <v>34</v>
      </c>
      <c r="K27" s="2">
        <f t="shared" si="13"/>
        <v>44</v>
      </c>
      <c r="L27" s="2">
        <f t="shared" si="13"/>
        <v>33</v>
      </c>
      <c r="M27" s="7">
        <f t="shared" si="0"/>
        <v>600.9615384615385</v>
      </c>
      <c r="N27" s="7">
        <f t="shared" si="1"/>
        <v>583.3333333333334</v>
      </c>
      <c r="O27" s="7">
        <f t="shared" si="2"/>
        <v>435.8974358974359</v>
      </c>
      <c r="P27" s="7">
        <f t="shared" si="3"/>
        <v>619.7183098591548</v>
      </c>
      <c r="Q27" s="7">
        <f t="shared" si="4"/>
        <v>402.4390243902439</v>
      </c>
      <c r="R27" s="145"/>
      <c r="S27" s="24" t="s">
        <v>4</v>
      </c>
      <c r="T27" s="115">
        <f t="shared" si="5"/>
        <v>107</v>
      </c>
      <c r="U27" s="115">
        <f t="shared" si="6"/>
        <v>58.4</v>
      </c>
      <c r="V27" s="7">
        <f t="shared" si="7"/>
        <v>545.7943925233645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21" customHeight="1">
      <c r="A28" s="224" t="s">
        <v>15</v>
      </c>
      <c r="B28" s="52" t="s">
        <v>2</v>
      </c>
      <c r="C28" s="2">
        <v>0.2</v>
      </c>
      <c r="D28" s="2">
        <v>0.22</v>
      </c>
      <c r="E28" s="2">
        <v>0.26</v>
      </c>
      <c r="F28" s="2">
        <v>0.26</v>
      </c>
      <c r="G28" s="2">
        <v>0.3</v>
      </c>
      <c r="H28" s="2">
        <v>0.2</v>
      </c>
      <c r="I28" s="2">
        <v>0.18</v>
      </c>
      <c r="J28" s="2">
        <v>0.21</v>
      </c>
      <c r="K28" s="2">
        <v>0.2</v>
      </c>
      <c r="L28" s="2">
        <v>0.24</v>
      </c>
      <c r="M28" s="7">
        <f t="shared" si="0"/>
        <v>1000</v>
      </c>
      <c r="N28" s="7">
        <f t="shared" si="1"/>
        <v>818.1818181818181</v>
      </c>
      <c r="O28" s="7">
        <f t="shared" si="2"/>
        <v>807.6923076923076</v>
      </c>
      <c r="P28" s="7">
        <f t="shared" si="3"/>
        <v>769.2307692307693</v>
      </c>
      <c r="Q28" s="7">
        <f t="shared" si="4"/>
        <v>800</v>
      </c>
      <c r="R28" s="142" t="s">
        <v>15</v>
      </c>
      <c r="S28" s="24" t="s">
        <v>2</v>
      </c>
      <c r="T28" s="115">
        <f t="shared" si="5"/>
        <v>0.248</v>
      </c>
      <c r="U28" s="115">
        <f t="shared" si="6"/>
        <v>0.20600000000000002</v>
      </c>
      <c r="V28" s="7">
        <f t="shared" si="7"/>
        <v>830.6451612903227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21" customHeight="1">
      <c r="A29" s="224"/>
      <c r="B29" s="52" t="s">
        <v>17</v>
      </c>
      <c r="C29" s="2">
        <v>1.9</v>
      </c>
      <c r="D29" s="2">
        <v>1.91</v>
      </c>
      <c r="E29" s="2">
        <v>2.02</v>
      </c>
      <c r="F29" s="2">
        <v>2.05</v>
      </c>
      <c r="G29" s="2">
        <v>2.09</v>
      </c>
      <c r="H29" s="2">
        <v>1</v>
      </c>
      <c r="I29" s="2">
        <v>1</v>
      </c>
      <c r="J29" s="2">
        <v>1.23</v>
      </c>
      <c r="K29" s="2">
        <v>1.3</v>
      </c>
      <c r="L29" s="2">
        <v>1.28</v>
      </c>
      <c r="M29" s="7">
        <f t="shared" si="0"/>
        <v>526.3157894736842</v>
      </c>
      <c r="N29" s="7">
        <f t="shared" si="1"/>
        <v>523.5602094240837</v>
      </c>
      <c r="O29" s="7">
        <f t="shared" si="2"/>
        <v>608.9108910891089</v>
      </c>
      <c r="P29" s="7">
        <f t="shared" si="3"/>
        <v>634.1463414634147</v>
      </c>
      <c r="Q29" s="7">
        <f t="shared" si="4"/>
        <v>612.4401913875599</v>
      </c>
      <c r="R29" s="41"/>
      <c r="S29" s="24" t="s">
        <v>17</v>
      </c>
      <c r="T29" s="115">
        <f t="shared" si="5"/>
        <v>1.9939999999999998</v>
      </c>
      <c r="U29" s="115">
        <f t="shared" si="6"/>
        <v>1.1620000000000001</v>
      </c>
      <c r="V29" s="7">
        <f t="shared" si="7"/>
        <v>582.7482447342027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21" customHeight="1">
      <c r="A30" s="224"/>
      <c r="B30" s="52" t="s">
        <v>4</v>
      </c>
      <c r="C30" s="2">
        <f aca="true" t="shared" si="14" ref="C30:L30">C29+C28</f>
        <v>2.1</v>
      </c>
      <c r="D30" s="2">
        <f t="shared" si="14"/>
        <v>2.13</v>
      </c>
      <c r="E30" s="2">
        <f t="shared" si="14"/>
        <v>2.2800000000000002</v>
      </c>
      <c r="F30" s="2">
        <f t="shared" si="14"/>
        <v>2.3099999999999996</v>
      </c>
      <c r="G30" s="2">
        <f t="shared" si="14"/>
        <v>2.3899999999999997</v>
      </c>
      <c r="H30" s="2">
        <f t="shared" si="14"/>
        <v>1.2</v>
      </c>
      <c r="I30" s="2">
        <f t="shared" si="14"/>
        <v>1.18</v>
      </c>
      <c r="J30" s="2">
        <f t="shared" si="14"/>
        <v>1.44</v>
      </c>
      <c r="K30" s="2">
        <f t="shared" si="14"/>
        <v>1.5</v>
      </c>
      <c r="L30" s="2">
        <f t="shared" si="14"/>
        <v>1.52</v>
      </c>
      <c r="M30" s="7">
        <f t="shared" si="0"/>
        <v>571.4285714285714</v>
      </c>
      <c r="N30" s="7">
        <f t="shared" si="1"/>
        <v>553.9906103286385</v>
      </c>
      <c r="O30" s="7">
        <f t="shared" si="2"/>
        <v>631.5789473684209</v>
      </c>
      <c r="P30" s="7">
        <f t="shared" si="3"/>
        <v>649.3506493506494</v>
      </c>
      <c r="Q30" s="7">
        <f t="shared" si="4"/>
        <v>635.9832635983265</v>
      </c>
      <c r="R30" s="42"/>
      <c r="S30" s="24" t="s">
        <v>4</v>
      </c>
      <c r="T30" s="115">
        <f t="shared" si="5"/>
        <v>2.242</v>
      </c>
      <c r="U30" s="115">
        <f t="shared" si="6"/>
        <v>1.3679999999999999</v>
      </c>
      <c r="V30" s="7">
        <f t="shared" si="7"/>
        <v>610.1694915254236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21" customHeight="1">
      <c r="A31" s="224" t="s">
        <v>131</v>
      </c>
      <c r="B31" s="52" t="s">
        <v>2</v>
      </c>
      <c r="C31" s="2">
        <v>0.4</v>
      </c>
      <c r="D31" s="2">
        <v>0.44</v>
      </c>
      <c r="E31" s="2">
        <v>0.4</v>
      </c>
      <c r="F31" s="2">
        <v>0.35</v>
      </c>
      <c r="G31" s="2">
        <v>0.32</v>
      </c>
      <c r="H31" s="2">
        <v>0.3</v>
      </c>
      <c r="I31" s="2">
        <v>0.31</v>
      </c>
      <c r="J31" s="2">
        <v>0.28</v>
      </c>
      <c r="K31" s="2">
        <v>0.25</v>
      </c>
      <c r="L31" s="2">
        <v>0.23</v>
      </c>
      <c r="M31" s="7">
        <f t="shared" si="0"/>
        <v>749.9999999999999</v>
      </c>
      <c r="N31" s="7">
        <f t="shared" si="1"/>
        <v>704.5454545454546</v>
      </c>
      <c r="O31" s="7">
        <f t="shared" si="2"/>
        <v>700.0000000000001</v>
      </c>
      <c r="P31" s="7">
        <f t="shared" si="3"/>
        <v>714.2857142857143</v>
      </c>
      <c r="Q31" s="7">
        <f t="shared" si="4"/>
        <v>718.75</v>
      </c>
      <c r="R31" s="142" t="s">
        <v>131</v>
      </c>
      <c r="S31" s="24" t="s">
        <v>2</v>
      </c>
      <c r="T31" s="115">
        <f t="shared" si="5"/>
        <v>0.38200000000000006</v>
      </c>
      <c r="U31" s="115">
        <f t="shared" si="6"/>
        <v>0.274</v>
      </c>
      <c r="V31" s="7">
        <f t="shared" si="7"/>
        <v>717.2774869109946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21" customHeight="1">
      <c r="A32" s="224"/>
      <c r="B32" s="52" t="s">
        <v>3</v>
      </c>
      <c r="C32" s="2">
        <v>20.2</v>
      </c>
      <c r="D32" s="2">
        <v>23.25</v>
      </c>
      <c r="E32" s="2">
        <v>25.923</v>
      </c>
      <c r="F32" s="2">
        <v>24.53</v>
      </c>
      <c r="G32" s="2">
        <v>21.37</v>
      </c>
      <c r="H32" s="2">
        <v>21.3</v>
      </c>
      <c r="I32" s="2">
        <v>27.66</v>
      </c>
      <c r="J32" s="2">
        <v>31</v>
      </c>
      <c r="K32" s="2">
        <v>29.44</v>
      </c>
      <c r="L32" s="2">
        <v>25.69</v>
      </c>
      <c r="M32" s="7">
        <f t="shared" si="0"/>
        <v>1054.4554455445545</v>
      </c>
      <c r="N32" s="7">
        <f t="shared" si="1"/>
        <v>1189.6774193548388</v>
      </c>
      <c r="O32" s="7">
        <f t="shared" si="2"/>
        <v>1195.8492458434596</v>
      </c>
      <c r="P32" s="7">
        <f t="shared" si="3"/>
        <v>1200.1630656339178</v>
      </c>
      <c r="Q32" s="7">
        <f t="shared" si="4"/>
        <v>1202.1525503041648</v>
      </c>
      <c r="R32" s="41"/>
      <c r="S32" s="24" t="s">
        <v>3</v>
      </c>
      <c r="T32" s="115">
        <f t="shared" si="5"/>
        <v>23.0546</v>
      </c>
      <c r="U32" s="115">
        <f t="shared" si="6"/>
        <v>27.018</v>
      </c>
      <c r="V32" s="7">
        <f t="shared" si="7"/>
        <v>1171.9136311191694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21" customHeight="1">
      <c r="A33" s="224"/>
      <c r="B33" s="52" t="s">
        <v>4</v>
      </c>
      <c r="C33" s="2">
        <f aca="true" t="shared" si="15" ref="C33:L33">C32+C31</f>
        <v>20.599999999999998</v>
      </c>
      <c r="D33" s="2">
        <f t="shared" si="15"/>
        <v>23.69</v>
      </c>
      <c r="E33" s="2">
        <f t="shared" si="15"/>
        <v>26.322999999999997</v>
      </c>
      <c r="F33" s="2">
        <f t="shared" si="15"/>
        <v>24.880000000000003</v>
      </c>
      <c r="G33" s="2">
        <f t="shared" si="15"/>
        <v>21.69</v>
      </c>
      <c r="H33" s="2">
        <f t="shared" si="15"/>
        <v>21.6</v>
      </c>
      <c r="I33" s="2">
        <f t="shared" si="15"/>
        <v>27.97</v>
      </c>
      <c r="J33" s="2">
        <f t="shared" si="15"/>
        <v>31.28</v>
      </c>
      <c r="K33" s="2">
        <f t="shared" si="15"/>
        <v>29.69</v>
      </c>
      <c r="L33" s="2">
        <f t="shared" si="15"/>
        <v>25.92</v>
      </c>
      <c r="M33" s="7">
        <f t="shared" si="0"/>
        <v>1048.5436893203885</v>
      </c>
      <c r="N33" s="7">
        <f t="shared" si="1"/>
        <v>1180.6669480793582</v>
      </c>
      <c r="O33" s="7">
        <f t="shared" si="2"/>
        <v>1188.3144018538922</v>
      </c>
      <c r="P33" s="7">
        <f t="shared" si="3"/>
        <v>1193.3279742765274</v>
      </c>
      <c r="Q33" s="7">
        <f t="shared" si="4"/>
        <v>1195.0207468879669</v>
      </c>
      <c r="R33" s="42"/>
      <c r="S33" s="24" t="s">
        <v>4</v>
      </c>
      <c r="T33" s="115">
        <f t="shared" si="5"/>
        <v>23.4366</v>
      </c>
      <c r="U33" s="115">
        <f t="shared" si="6"/>
        <v>27.291999999999994</v>
      </c>
      <c r="V33" s="7">
        <f t="shared" si="7"/>
        <v>1164.5033835965964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21" customHeight="1">
      <c r="A34" s="2" t="s">
        <v>50</v>
      </c>
      <c r="B34" s="52" t="s">
        <v>17</v>
      </c>
      <c r="C34" s="2">
        <v>14.6</v>
      </c>
      <c r="D34" s="2">
        <v>14</v>
      </c>
      <c r="E34" s="2">
        <v>12.6</v>
      </c>
      <c r="F34" s="2">
        <v>10.7</v>
      </c>
      <c r="G34" s="2">
        <v>8.5</v>
      </c>
      <c r="H34" s="2">
        <v>24.3</v>
      </c>
      <c r="I34" s="2">
        <v>26</v>
      </c>
      <c r="J34" s="2">
        <v>23.7</v>
      </c>
      <c r="K34" s="2">
        <v>18.6</v>
      </c>
      <c r="L34" s="2">
        <v>15</v>
      </c>
      <c r="M34" s="7">
        <f t="shared" si="0"/>
        <v>1664.3835616438357</v>
      </c>
      <c r="N34" s="7">
        <f t="shared" si="1"/>
        <v>1857.142857142857</v>
      </c>
      <c r="O34" s="7">
        <f t="shared" si="2"/>
        <v>1880.952380952381</v>
      </c>
      <c r="P34" s="7">
        <f t="shared" si="3"/>
        <v>1738.317757009346</v>
      </c>
      <c r="Q34" s="7">
        <f t="shared" si="4"/>
        <v>1764.7058823529412</v>
      </c>
      <c r="R34" s="6" t="s">
        <v>50</v>
      </c>
      <c r="S34" s="24" t="s">
        <v>17</v>
      </c>
      <c r="T34" s="115">
        <f t="shared" si="5"/>
        <v>12.080000000000002</v>
      </c>
      <c r="U34" s="115">
        <f t="shared" si="6"/>
        <v>21.52</v>
      </c>
      <c r="V34" s="7">
        <f t="shared" si="7"/>
        <v>1781.456953642384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8.75" customHeight="1" hidden="1">
      <c r="A35" s="2" t="s">
        <v>29</v>
      </c>
      <c r="B35" s="52" t="s">
        <v>3</v>
      </c>
      <c r="C35" s="2">
        <v>0</v>
      </c>
      <c r="D35" s="2"/>
      <c r="E35" s="2"/>
      <c r="F35" s="2"/>
      <c r="G35" s="2"/>
      <c r="H35" s="2">
        <v>0</v>
      </c>
      <c r="I35" s="2"/>
      <c r="J35" s="2"/>
      <c r="K35" s="2"/>
      <c r="L35" s="2"/>
      <c r="M35" s="7" t="e">
        <f t="shared" si="0"/>
        <v>#DIV/0!</v>
      </c>
      <c r="N35" s="7" t="e">
        <f t="shared" si="1"/>
        <v>#DIV/0!</v>
      </c>
      <c r="O35" s="7" t="e">
        <f t="shared" si="2"/>
        <v>#DIV/0!</v>
      </c>
      <c r="P35" s="7" t="e">
        <f t="shared" si="3"/>
        <v>#DIV/0!</v>
      </c>
      <c r="Q35" s="7" t="e">
        <f t="shared" si="4"/>
        <v>#DIV/0!</v>
      </c>
      <c r="R35" s="6" t="s">
        <v>29</v>
      </c>
      <c r="S35" s="24" t="s">
        <v>3</v>
      </c>
      <c r="T35" s="115">
        <f t="shared" si="5"/>
        <v>0</v>
      </c>
      <c r="U35" s="115">
        <f t="shared" si="6"/>
        <v>0</v>
      </c>
      <c r="V35" s="7" t="e">
        <f t="shared" si="7"/>
        <v>#DIV/0!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21" customHeight="1">
      <c r="A36" s="224" t="s">
        <v>51</v>
      </c>
      <c r="B36" s="52" t="s">
        <v>2</v>
      </c>
      <c r="C36" s="2">
        <v>3.32</v>
      </c>
      <c r="D36" s="2">
        <v>6.47</v>
      </c>
      <c r="E36" s="2">
        <v>4.43</v>
      </c>
      <c r="F36" s="2">
        <v>2.16</v>
      </c>
      <c r="G36" s="2">
        <v>2.78</v>
      </c>
      <c r="H36" s="2">
        <v>4.03</v>
      </c>
      <c r="I36" s="2">
        <v>11.86</v>
      </c>
      <c r="J36" s="2">
        <v>5.95</v>
      </c>
      <c r="K36" s="2">
        <v>3.9</v>
      </c>
      <c r="L36" s="2">
        <v>4.21</v>
      </c>
      <c r="M36" s="7">
        <f t="shared" si="0"/>
        <v>1213.8554216867471</v>
      </c>
      <c r="N36" s="7">
        <f t="shared" si="1"/>
        <v>1833.0757341576507</v>
      </c>
      <c r="O36" s="7">
        <f t="shared" si="2"/>
        <v>1343.115124153499</v>
      </c>
      <c r="P36" s="7">
        <f t="shared" si="3"/>
        <v>1805.5555555555554</v>
      </c>
      <c r="Q36" s="7">
        <f t="shared" si="4"/>
        <v>1514.3884892086332</v>
      </c>
      <c r="R36" s="142" t="s">
        <v>51</v>
      </c>
      <c r="S36" s="24" t="s">
        <v>2</v>
      </c>
      <c r="T36" s="115">
        <f t="shared" si="5"/>
        <v>3.832</v>
      </c>
      <c r="U36" s="115">
        <f t="shared" si="6"/>
        <v>5.99</v>
      </c>
      <c r="V36" s="7">
        <f t="shared" si="7"/>
        <v>1563.1524008350732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21" customHeight="1">
      <c r="A37" s="224"/>
      <c r="B37" s="52" t="s">
        <v>22</v>
      </c>
      <c r="C37" s="2">
        <v>5.4</v>
      </c>
      <c r="D37" s="2">
        <v>7.14</v>
      </c>
      <c r="E37" s="2">
        <v>6.36</v>
      </c>
      <c r="F37" s="2">
        <v>5.83</v>
      </c>
      <c r="G37" s="2">
        <v>6.12</v>
      </c>
      <c r="H37" s="2">
        <v>6.01</v>
      </c>
      <c r="I37" s="2">
        <v>12.76</v>
      </c>
      <c r="J37" s="2">
        <v>8.688</v>
      </c>
      <c r="K37" s="2">
        <v>8.6</v>
      </c>
      <c r="L37" s="2">
        <v>8.33</v>
      </c>
      <c r="M37" s="7">
        <f t="shared" si="0"/>
        <v>1112.9629629629628</v>
      </c>
      <c r="N37" s="7">
        <f t="shared" si="1"/>
        <v>1787.1148459383755</v>
      </c>
      <c r="O37" s="7">
        <f t="shared" si="2"/>
        <v>1366.0377358490566</v>
      </c>
      <c r="P37" s="7">
        <f t="shared" si="3"/>
        <v>1475.1286449399656</v>
      </c>
      <c r="Q37" s="7">
        <f t="shared" si="4"/>
        <v>1361.111111111111</v>
      </c>
      <c r="R37" s="41"/>
      <c r="S37" s="24" t="s">
        <v>22</v>
      </c>
      <c r="T37" s="115">
        <f t="shared" si="5"/>
        <v>6.17</v>
      </c>
      <c r="U37" s="115">
        <f t="shared" si="6"/>
        <v>8.8776</v>
      </c>
      <c r="V37" s="7">
        <f t="shared" si="7"/>
        <v>1438.833063209076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21" customHeight="1">
      <c r="A38" s="224"/>
      <c r="B38" s="52" t="s">
        <v>4</v>
      </c>
      <c r="C38" s="2">
        <f aca="true" t="shared" si="16" ref="C38:L38">C37+C36</f>
        <v>8.72</v>
      </c>
      <c r="D38" s="2">
        <f t="shared" si="16"/>
        <v>13.61</v>
      </c>
      <c r="E38" s="2">
        <f t="shared" si="16"/>
        <v>10.79</v>
      </c>
      <c r="F38" s="2">
        <f t="shared" si="16"/>
        <v>7.99</v>
      </c>
      <c r="G38" s="2">
        <f t="shared" si="16"/>
        <v>8.9</v>
      </c>
      <c r="H38" s="2">
        <f t="shared" si="16"/>
        <v>10.04</v>
      </c>
      <c r="I38" s="2">
        <f t="shared" si="16"/>
        <v>24.619999999999997</v>
      </c>
      <c r="J38" s="2">
        <f t="shared" si="16"/>
        <v>14.638000000000002</v>
      </c>
      <c r="K38" s="2">
        <f t="shared" si="16"/>
        <v>12.5</v>
      </c>
      <c r="L38" s="2">
        <f t="shared" si="16"/>
        <v>12.54</v>
      </c>
      <c r="M38" s="7">
        <f t="shared" si="0"/>
        <v>1151.3761467889908</v>
      </c>
      <c r="N38" s="7">
        <f t="shared" si="1"/>
        <v>1808.9639970609846</v>
      </c>
      <c r="O38" s="7">
        <f t="shared" si="2"/>
        <v>1356.6265060240967</v>
      </c>
      <c r="P38" s="7">
        <f t="shared" si="3"/>
        <v>1564.4555694618273</v>
      </c>
      <c r="Q38" s="7">
        <f t="shared" si="4"/>
        <v>1408.9887640449438</v>
      </c>
      <c r="R38" s="42"/>
      <c r="S38" s="24" t="s">
        <v>4</v>
      </c>
      <c r="T38" s="115">
        <f t="shared" si="5"/>
        <v>10.001999999999999</v>
      </c>
      <c r="U38" s="115">
        <f t="shared" si="6"/>
        <v>14.8676</v>
      </c>
      <c r="V38" s="7">
        <f t="shared" si="7"/>
        <v>1486.4627074585085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21" customHeight="1">
      <c r="A39" s="224" t="s">
        <v>175</v>
      </c>
      <c r="B39" s="52" t="s">
        <v>2</v>
      </c>
      <c r="C39" s="2">
        <v>4</v>
      </c>
      <c r="D39" s="2">
        <v>2.13</v>
      </c>
      <c r="E39" s="2">
        <v>2</v>
      </c>
      <c r="F39" s="2">
        <v>2.02</v>
      </c>
      <c r="G39" s="2">
        <v>1</v>
      </c>
      <c r="H39" s="2">
        <v>3</v>
      </c>
      <c r="I39" s="2">
        <v>1</v>
      </c>
      <c r="J39" s="2">
        <v>2</v>
      </c>
      <c r="K39" s="2">
        <v>2</v>
      </c>
      <c r="L39" s="2">
        <v>1</v>
      </c>
      <c r="M39" s="7">
        <f aca="true" t="shared" si="17" ref="M39:Q41">H39/C39*1000</f>
        <v>750</v>
      </c>
      <c r="N39" s="7">
        <f t="shared" si="17"/>
        <v>469.4835680751174</v>
      </c>
      <c r="O39" s="7">
        <f t="shared" si="17"/>
        <v>1000</v>
      </c>
      <c r="P39" s="7">
        <f t="shared" si="17"/>
        <v>990.09900990099</v>
      </c>
      <c r="Q39" s="7">
        <f t="shared" si="17"/>
        <v>1000</v>
      </c>
      <c r="R39" s="224" t="s">
        <v>175</v>
      </c>
      <c r="S39" s="52" t="s">
        <v>2</v>
      </c>
      <c r="T39" s="115">
        <f t="shared" si="5"/>
        <v>2.2299999999999995</v>
      </c>
      <c r="U39" s="115">
        <f t="shared" si="6"/>
        <v>1.8</v>
      </c>
      <c r="V39" s="7">
        <f t="shared" si="7"/>
        <v>807.1748878923769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21" customHeight="1">
      <c r="A40" s="224"/>
      <c r="B40" s="52" t="s">
        <v>22</v>
      </c>
      <c r="C40" s="2">
        <v>24</v>
      </c>
      <c r="D40" s="2">
        <v>22</v>
      </c>
      <c r="E40" s="2">
        <v>26</v>
      </c>
      <c r="F40" s="2">
        <v>17.98</v>
      </c>
      <c r="G40" s="2">
        <v>17</v>
      </c>
      <c r="H40" s="2">
        <v>26</v>
      </c>
      <c r="I40" s="2">
        <v>23</v>
      </c>
      <c r="J40" s="2">
        <v>30</v>
      </c>
      <c r="K40" s="2">
        <v>17.02</v>
      </c>
      <c r="L40" s="2">
        <v>24</v>
      </c>
      <c r="M40" s="7">
        <f t="shared" si="17"/>
        <v>1083.3333333333333</v>
      </c>
      <c r="N40" s="7">
        <f t="shared" si="17"/>
        <v>1045.4545454545455</v>
      </c>
      <c r="O40" s="7">
        <f t="shared" si="17"/>
        <v>1153.8461538461538</v>
      </c>
      <c r="P40" s="7">
        <f t="shared" si="17"/>
        <v>946.6073414905451</v>
      </c>
      <c r="Q40" s="7">
        <f t="shared" si="17"/>
        <v>1411.764705882353</v>
      </c>
      <c r="R40" s="224"/>
      <c r="S40" s="52" t="s">
        <v>22</v>
      </c>
      <c r="T40" s="115">
        <f t="shared" si="5"/>
        <v>21.396</v>
      </c>
      <c r="U40" s="115">
        <f t="shared" si="6"/>
        <v>24.003999999999998</v>
      </c>
      <c r="V40" s="7">
        <f t="shared" si="7"/>
        <v>1121.8919424191436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21" customHeight="1">
      <c r="A41" s="224"/>
      <c r="B41" s="52" t="s">
        <v>4</v>
      </c>
      <c r="C41" s="2">
        <f aca="true" t="shared" si="18" ref="C41:L41">C40+C39</f>
        <v>28</v>
      </c>
      <c r="D41" s="2">
        <f t="shared" si="18"/>
        <v>24.13</v>
      </c>
      <c r="E41" s="2">
        <f t="shared" si="18"/>
        <v>28</v>
      </c>
      <c r="F41" s="2">
        <f t="shared" si="18"/>
        <v>20</v>
      </c>
      <c r="G41" s="2">
        <f t="shared" si="18"/>
        <v>18</v>
      </c>
      <c r="H41" s="2">
        <f t="shared" si="18"/>
        <v>29</v>
      </c>
      <c r="I41" s="2">
        <f t="shared" si="18"/>
        <v>24</v>
      </c>
      <c r="J41" s="2">
        <f t="shared" si="18"/>
        <v>32</v>
      </c>
      <c r="K41" s="2">
        <f t="shared" si="18"/>
        <v>19.02</v>
      </c>
      <c r="L41" s="2">
        <f t="shared" si="18"/>
        <v>25</v>
      </c>
      <c r="M41" s="7">
        <f t="shared" si="17"/>
        <v>1035.7142857142858</v>
      </c>
      <c r="N41" s="7">
        <f t="shared" si="17"/>
        <v>994.6125155408206</v>
      </c>
      <c r="O41" s="7">
        <f t="shared" si="17"/>
        <v>1142.857142857143</v>
      </c>
      <c r="P41" s="7">
        <f t="shared" si="17"/>
        <v>951</v>
      </c>
      <c r="Q41" s="7">
        <f t="shared" si="17"/>
        <v>1388.888888888889</v>
      </c>
      <c r="R41" s="224"/>
      <c r="S41" s="52" t="s">
        <v>4</v>
      </c>
      <c r="T41" s="115">
        <f t="shared" si="5"/>
        <v>23.625999999999998</v>
      </c>
      <c r="U41" s="115">
        <f t="shared" si="6"/>
        <v>25.803999999999995</v>
      </c>
      <c r="V41" s="7">
        <f t="shared" si="7"/>
        <v>1092.1865741132651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21" customHeight="1">
      <c r="A42" s="2" t="s">
        <v>23</v>
      </c>
      <c r="B42" s="52" t="s">
        <v>3</v>
      </c>
      <c r="C42" s="2">
        <v>4</v>
      </c>
      <c r="D42" s="2">
        <v>4</v>
      </c>
      <c r="E42" s="2">
        <v>3</v>
      </c>
      <c r="F42" s="2">
        <v>3</v>
      </c>
      <c r="G42" s="2">
        <v>3</v>
      </c>
      <c r="H42" s="2">
        <v>9</v>
      </c>
      <c r="I42" s="2">
        <v>6</v>
      </c>
      <c r="J42" s="2">
        <v>4.5</v>
      </c>
      <c r="K42" s="2">
        <v>5</v>
      </c>
      <c r="L42" s="2">
        <v>4</v>
      </c>
      <c r="M42" s="7">
        <f t="shared" si="0"/>
        <v>2250</v>
      </c>
      <c r="N42" s="7">
        <f t="shared" si="1"/>
        <v>1500</v>
      </c>
      <c r="O42" s="7">
        <f t="shared" si="2"/>
        <v>1500</v>
      </c>
      <c r="P42" s="7">
        <f t="shared" si="3"/>
        <v>1666.6666666666667</v>
      </c>
      <c r="Q42" s="7">
        <f t="shared" si="4"/>
        <v>1333.3333333333333</v>
      </c>
      <c r="R42" s="6" t="s">
        <v>23</v>
      </c>
      <c r="S42" s="24" t="s">
        <v>3</v>
      </c>
      <c r="T42" s="115">
        <f t="shared" si="5"/>
        <v>3.4</v>
      </c>
      <c r="U42" s="115">
        <f t="shared" si="6"/>
        <v>5.7</v>
      </c>
      <c r="V42" s="7">
        <f t="shared" si="7"/>
        <v>1676.4705882352941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21" customHeight="1">
      <c r="A43" s="2" t="s">
        <v>24</v>
      </c>
      <c r="B43" s="52" t="s">
        <v>17</v>
      </c>
      <c r="C43" s="2">
        <v>6.555</v>
      </c>
      <c r="D43" s="2">
        <v>11.5</v>
      </c>
      <c r="E43" s="2">
        <v>12</v>
      </c>
      <c r="F43" s="2">
        <v>14</v>
      </c>
      <c r="G43" s="2">
        <v>15</v>
      </c>
      <c r="H43" s="2">
        <v>7.358</v>
      </c>
      <c r="I43" s="2">
        <v>13.84</v>
      </c>
      <c r="J43" s="2">
        <v>15</v>
      </c>
      <c r="K43" s="2">
        <v>20</v>
      </c>
      <c r="L43" s="2">
        <v>22</v>
      </c>
      <c r="M43" s="7">
        <f t="shared" si="0"/>
        <v>1122.5019069412663</v>
      </c>
      <c r="N43" s="7">
        <f t="shared" si="1"/>
        <v>1203.478260869565</v>
      </c>
      <c r="O43" s="7">
        <f t="shared" si="2"/>
        <v>1250</v>
      </c>
      <c r="P43" s="7">
        <f t="shared" si="3"/>
        <v>1428.5714285714287</v>
      </c>
      <c r="Q43" s="7">
        <f t="shared" si="4"/>
        <v>1466.6666666666665</v>
      </c>
      <c r="R43" s="6" t="s">
        <v>24</v>
      </c>
      <c r="S43" s="24" t="s">
        <v>17</v>
      </c>
      <c r="T43" s="115">
        <f t="shared" si="5"/>
        <v>11.811</v>
      </c>
      <c r="U43" s="115">
        <f t="shared" si="6"/>
        <v>15.639600000000002</v>
      </c>
      <c r="V43" s="7">
        <f t="shared" si="7"/>
        <v>1324.1554483108969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21" customHeight="1">
      <c r="A44" s="224" t="s">
        <v>25</v>
      </c>
      <c r="B44" s="102" t="s">
        <v>2</v>
      </c>
      <c r="C44" s="2">
        <f>C39+C36+C31+C28+C24+C21+C18+C15+C13+C10+C9+C6</f>
        <v>315.32</v>
      </c>
      <c r="D44" s="2">
        <f aca="true" t="shared" si="19" ref="D44:L44">D39+D36+D31+D28+D24+D21+D18+D15+D13+D10+D9+D6</f>
        <v>260.21400000000006</v>
      </c>
      <c r="E44" s="2">
        <f t="shared" si="19"/>
        <v>274.06</v>
      </c>
      <c r="F44" s="2">
        <f t="shared" si="19"/>
        <v>248.08999999999997</v>
      </c>
      <c r="G44" s="2">
        <f t="shared" si="19"/>
        <v>205.19</v>
      </c>
      <c r="H44" s="2">
        <f t="shared" si="19"/>
        <v>191.82999999999998</v>
      </c>
      <c r="I44" s="2">
        <f t="shared" si="19"/>
        <v>147.383</v>
      </c>
      <c r="J44" s="2">
        <f t="shared" si="19"/>
        <v>146.17000000000002</v>
      </c>
      <c r="K44" s="2">
        <f t="shared" si="19"/>
        <v>154.05</v>
      </c>
      <c r="L44" s="2">
        <f t="shared" si="19"/>
        <v>110.91000000000001</v>
      </c>
      <c r="M44" s="7">
        <f t="shared" si="0"/>
        <v>608.3661042750222</v>
      </c>
      <c r="N44" s="7">
        <f t="shared" si="1"/>
        <v>566.3915085275964</v>
      </c>
      <c r="O44" s="7">
        <f t="shared" si="2"/>
        <v>533.3503612347662</v>
      </c>
      <c r="P44" s="7">
        <f t="shared" si="3"/>
        <v>620.9440122536178</v>
      </c>
      <c r="Q44" s="7">
        <f t="shared" si="4"/>
        <v>540.5234173205322</v>
      </c>
      <c r="R44" s="41" t="s">
        <v>25</v>
      </c>
      <c r="S44" s="168" t="s">
        <v>2</v>
      </c>
      <c r="T44" s="115">
        <f t="shared" si="5"/>
        <v>260.5748</v>
      </c>
      <c r="U44" s="115">
        <f t="shared" si="6"/>
        <v>150.0686</v>
      </c>
      <c r="V44" s="7">
        <f t="shared" si="7"/>
        <v>575.9137107655844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21" customHeight="1">
      <c r="A45" s="224"/>
      <c r="B45" s="52" t="s">
        <v>22</v>
      </c>
      <c r="C45" s="2">
        <f>C43+C42+C40+C37+C34+C32+C29+C26+C25+C22+C19+C16+C14+C11+C7</f>
        <v>613.655</v>
      </c>
      <c r="D45" s="2">
        <f aca="true" t="shared" si="20" ref="D45:L45">D43+D42+D40+D37+D34+D32+D29+D26+D25+D22+D19+D16+D14+D11+D7</f>
        <v>471.652</v>
      </c>
      <c r="E45" s="2">
        <f t="shared" si="20"/>
        <v>556.453</v>
      </c>
      <c r="F45" s="2">
        <f t="shared" si="20"/>
        <v>423.41</v>
      </c>
      <c r="G45" s="2">
        <f t="shared" si="20"/>
        <v>384.57</v>
      </c>
      <c r="H45" s="2">
        <f t="shared" si="20"/>
        <v>459.233</v>
      </c>
      <c r="I45" s="2">
        <f t="shared" si="20"/>
        <v>369.253</v>
      </c>
      <c r="J45" s="2">
        <f t="shared" si="20"/>
        <v>397.914</v>
      </c>
      <c r="K45" s="2">
        <f t="shared" si="20"/>
        <v>349.89000000000004</v>
      </c>
      <c r="L45" s="2">
        <f t="shared" si="20"/>
        <v>323.29</v>
      </c>
      <c r="M45" s="7">
        <f t="shared" si="0"/>
        <v>748.3569758251787</v>
      </c>
      <c r="N45" s="7">
        <f t="shared" si="1"/>
        <v>782.8928956094747</v>
      </c>
      <c r="O45" s="7">
        <f t="shared" si="2"/>
        <v>715.0900435436596</v>
      </c>
      <c r="P45" s="7">
        <f t="shared" si="3"/>
        <v>826.3621548853358</v>
      </c>
      <c r="Q45" s="7">
        <f t="shared" si="4"/>
        <v>840.6531970772552</v>
      </c>
      <c r="R45" s="41"/>
      <c r="S45" s="24" t="s">
        <v>22</v>
      </c>
      <c r="T45" s="115">
        <f t="shared" si="5"/>
        <v>489.94800000000004</v>
      </c>
      <c r="U45" s="115">
        <f t="shared" si="6"/>
        <v>379.91600000000005</v>
      </c>
      <c r="V45" s="7">
        <f t="shared" si="7"/>
        <v>775.4210650926221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21" customHeight="1">
      <c r="A46" s="224"/>
      <c r="B46" s="52" t="s">
        <v>4</v>
      </c>
      <c r="C46" s="2">
        <f aca="true" t="shared" si="21" ref="C46:L46">C45+C44</f>
        <v>928.9749999999999</v>
      </c>
      <c r="D46" s="2">
        <f t="shared" si="21"/>
        <v>731.866</v>
      </c>
      <c r="E46" s="2">
        <f t="shared" si="21"/>
        <v>830.5129999999999</v>
      </c>
      <c r="F46" s="2">
        <f t="shared" si="21"/>
        <v>671.5</v>
      </c>
      <c r="G46" s="2">
        <f>G45+G44</f>
        <v>589.76</v>
      </c>
      <c r="H46" s="2">
        <f t="shared" si="21"/>
        <v>651.063</v>
      </c>
      <c r="I46" s="2">
        <f t="shared" si="21"/>
        <v>516.636</v>
      </c>
      <c r="J46" s="2">
        <f t="shared" si="21"/>
        <v>544.0840000000001</v>
      </c>
      <c r="K46" s="2">
        <f t="shared" si="21"/>
        <v>503.94000000000005</v>
      </c>
      <c r="L46" s="2">
        <f t="shared" si="21"/>
        <v>434.20000000000005</v>
      </c>
      <c r="M46" s="7">
        <f t="shared" si="0"/>
        <v>700.8401733092926</v>
      </c>
      <c r="N46" s="7">
        <f t="shared" si="1"/>
        <v>705.9161103262072</v>
      </c>
      <c r="O46" s="7">
        <f t="shared" si="2"/>
        <v>655.117981295898</v>
      </c>
      <c r="P46" s="7">
        <f t="shared" si="3"/>
        <v>750.469099032018</v>
      </c>
      <c r="Q46" s="7">
        <f t="shared" si="4"/>
        <v>736.231687466088</v>
      </c>
      <c r="R46" s="42"/>
      <c r="S46" s="24" t="s">
        <v>4</v>
      </c>
      <c r="T46" s="115">
        <f t="shared" si="5"/>
        <v>750.5228</v>
      </c>
      <c r="U46" s="115">
        <f t="shared" si="6"/>
        <v>529.9846</v>
      </c>
      <c r="V46" s="7">
        <f t="shared" si="7"/>
        <v>706.1538969902047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8" customHeight="1">
      <c r="A47" s="9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P47" s="1"/>
      <c r="Q47" s="1"/>
      <c r="T47" s="49">
        <v>43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29.25" customHeight="1">
      <c r="A48" s="3"/>
      <c r="B48" s="3"/>
      <c r="C48" s="19"/>
      <c r="D48" s="19"/>
      <c r="E48" s="19"/>
      <c r="F48" s="19"/>
      <c r="G48" s="1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29.25" customHeight="1">
      <c r="A49" s="3"/>
      <c r="B49" s="3"/>
      <c r="C49" s="1"/>
      <c r="D49" s="1"/>
      <c r="E49" s="1"/>
      <c r="F49" s="1"/>
      <c r="G49" s="16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29.25" customHeight="1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29.25" customHeight="1">
      <c r="A51" s="3"/>
      <c r="B51" s="3"/>
      <c r="C51" s="1"/>
      <c r="D51" s="1"/>
      <c r="E51" s="1"/>
      <c r="F51" s="1"/>
      <c r="G51" s="16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29.25" customHeight="1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29.25" customHeight="1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29.25" customHeight="1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29.25" customHeight="1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29.25" customHeight="1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29.25" customHeight="1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29.25" customHeight="1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29.25" customHeight="1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29.25" customHeight="1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29.25" customHeight="1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29.25" customHeight="1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29.25" customHeight="1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29.25" customHeight="1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29.25" customHeight="1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29.25" customHeight="1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29.25" customHeight="1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29.25" customHeight="1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29.25" customHeight="1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29.25" customHeight="1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29.25" customHeight="1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29.25" customHeight="1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29.25" customHeight="1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29.25" customHeight="1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29.25" customHeight="1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29.25" customHeight="1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29.25" customHeight="1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29.25" customHeight="1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29.25" customHeight="1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29.25" customHeight="1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29.25" customHeight="1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29.25" customHeight="1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29.25" customHeight="1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29.25" customHeight="1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29.25" customHeight="1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29.25" customHeight="1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29.25" customHeight="1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29.25" customHeight="1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29.25" customHeight="1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29.25" customHeight="1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29.25" customHeight="1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29.25" customHeight="1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29.25" customHeight="1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29.25" customHeight="1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29.25" customHeight="1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29.25" customHeight="1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29.25" customHeight="1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29.25" customHeight="1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29.25" customHeight="1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29.25" customHeight="1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29.25" customHeight="1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29.25" customHeight="1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29.25" customHeight="1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29.25" customHeight="1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29.25" customHeight="1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29.25" customHeight="1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29.25" customHeight="1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29.25" customHeight="1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29.25" customHeight="1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29.25" customHeight="1">
      <c r="A110" s="3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29.25" customHeight="1">
      <c r="A111" s="3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29.25" customHeight="1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29.25" customHeight="1">
      <c r="A113" s="3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t="29.25" customHeight="1">
      <c r="A114" s="3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="3" customFormat="1" ht="29.25" customHeight="1"/>
    <row r="116" s="3" customFormat="1" ht="29.25" customHeight="1"/>
    <row r="117" s="3" customFormat="1" ht="29.25" customHeight="1"/>
    <row r="118" s="3" customFormat="1" ht="29.25" customHeight="1"/>
    <row r="119" s="3" customFormat="1" ht="29.25" customHeight="1"/>
    <row r="120" s="3" customFormat="1" ht="29.25" customHeight="1"/>
    <row r="121" s="3" customFormat="1" ht="29.25" customHeight="1"/>
    <row r="122" s="3" customFormat="1" ht="29.25" customHeight="1"/>
    <row r="123" s="3" customFormat="1" ht="29.25" customHeight="1"/>
    <row r="124" s="3" customFormat="1" ht="29.25" customHeight="1"/>
    <row r="125" s="3" customFormat="1" ht="29.25" customHeight="1"/>
    <row r="126" s="3" customFormat="1" ht="29.25" customHeight="1"/>
    <row r="127" s="3" customFormat="1" ht="29.25" customHeight="1"/>
    <row r="128" s="3" customFormat="1" ht="29.25" customHeight="1"/>
    <row r="129" s="3" customFormat="1" ht="29.25" customHeight="1"/>
    <row r="130" s="3" customFormat="1" ht="29.25" customHeight="1"/>
    <row r="131" s="3" customFormat="1" ht="29.25" customHeight="1"/>
    <row r="132" s="3" customFormat="1" ht="29.25" customHeight="1"/>
    <row r="133" s="3" customFormat="1" ht="29.25" customHeight="1"/>
    <row r="134" s="3" customFormat="1" ht="29.25" customHeight="1"/>
    <row r="135" s="3" customFormat="1" ht="29.25" customHeight="1"/>
    <row r="136" s="3" customFormat="1" ht="29.25" customHeight="1"/>
    <row r="137" s="3" customFormat="1" ht="29.25" customHeight="1"/>
    <row r="138" s="3" customFormat="1" ht="29.25" customHeight="1"/>
    <row r="139" s="3" customFormat="1" ht="29.25" customHeight="1"/>
    <row r="140" s="3" customFormat="1" ht="29.25" customHeight="1"/>
    <row r="141" s="3" customFormat="1" ht="29.25" customHeight="1"/>
    <row r="142" s="3" customFormat="1" ht="29.25" customHeight="1"/>
    <row r="143" s="3" customFormat="1" ht="29.25" customHeight="1"/>
    <row r="144" s="3" customFormat="1" ht="29.25" customHeight="1"/>
    <row r="145" s="3" customFormat="1" ht="29.25" customHeight="1"/>
    <row r="146" s="3" customFormat="1" ht="29.25" customHeight="1"/>
    <row r="147" s="3" customFormat="1" ht="29.25" customHeight="1"/>
    <row r="148" s="3" customFormat="1" ht="29.25" customHeight="1"/>
    <row r="149" s="3" customFormat="1" ht="29.25" customHeight="1"/>
    <row r="150" s="3" customFormat="1" ht="29.25" customHeight="1"/>
    <row r="151" s="3" customFormat="1" ht="29.25" customHeight="1"/>
    <row r="152" s="3" customFormat="1" ht="29.25" customHeight="1"/>
    <row r="153" s="3" customFormat="1" ht="29.25" customHeight="1"/>
    <row r="154" s="3" customFormat="1" ht="29.25" customHeight="1"/>
    <row r="155" s="3" customFormat="1" ht="29.25" customHeight="1"/>
    <row r="156" s="3" customFormat="1" ht="29.25" customHeight="1"/>
    <row r="157" s="3" customFormat="1" ht="29.25" customHeight="1"/>
    <row r="158" s="3" customFormat="1" ht="29.25" customHeight="1"/>
    <row r="159" s="3" customFormat="1" ht="29.25" customHeight="1"/>
    <row r="160" s="3" customFormat="1" ht="29.25" customHeight="1"/>
    <row r="161" s="3" customFormat="1" ht="29.25" customHeight="1"/>
    <row r="162" s="3" customFormat="1" ht="29.25" customHeight="1"/>
    <row r="163" s="3" customFormat="1" ht="29.25" customHeight="1"/>
    <row r="164" s="3" customFormat="1" ht="29.25" customHeight="1"/>
    <row r="165" s="3" customFormat="1" ht="29.25" customHeight="1"/>
    <row r="166" s="3" customFormat="1" ht="29.25" customHeight="1"/>
    <row r="167" s="3" customFormat="1" ht="29.25" customHeight="1"/>
    <row r="168" s="3" customFormat="1" ht="29.25" customHeight="1"/>
    <row r="169" s="3" customFormat="1" ht="29.25" customHeight="1"/>
    <row r="170" s="3" customFormat="1" ht="29.25" customHeight="1"/>
    <row r="171" s="3" customFormat="1" ht="29.25" customHeight="1"/>
    <row r="172" s="3" customFormat="1" ht="29.25" customHeight="1"/>
    <row r="173" s="3" customFormat="1" ht="29.25" customHeight="1"/>
    <row r="174" s="3" customFormat="1" ht="29.25" customHeight="1"/>
    <row r="175" s="3" customFormat="1" ht="29.25" customHeight="1"/>
    <row r="176" s="3" customFormat="1" ht="29.25" customHeight="1"/>
    <row r="177" s="3" customFormat="1" ht="29.25" customHeight="1"/>
    <row r="178" s="3" customFormat="1" ht="29.25" customHeight="1"/>
    <row r="179" s="3" customFormat="1" ht="29.25" customHeight="1"/>
    <row r="180" s="3" customFormat="1" ht="29.25" customHeight="1"/>
    <row r="181" s="3" customFormat="1" ht="29.25" customHeight="1"/>
    <row r="182" s="3" customFormat="1" ht="29.25" customHeight="1"/>
    <row r="183" s="3" customFormat="1" ht="29.25" customHeight="1"/>
    <row r="184" s="3" customFormat="1" ht="29.25" customHeight="1"/>
    <row r="185" s="3" customFormat="1" ht="29.25" customHeight="1"/>
    <row r="186" s="3" customFormat="1" ht="29.25" customHeight="1"/>
    <row r="187" s="3" customFormat="1" ht="29.25" customHeight="1"/>
    <row r="188" s="3" customFormat="1" ht="29.25" customHeight="1"/>
    <row r="189" s="3" customFormat="1" ht="29.25" customHeight="1"/>
    <row r="190" s="3" customFormat="1" ht="29.25" customHeight="1"/>
    <row r="191" s="3" customFormat="1" ht="29.25" customHeight="1"/>
    <row r="192" s="3" customFormat="1" ht="29.25" customHeight="1"/>
    <row r="193" s="3" customFormat="1" ht="29.25" customHeight="1"/>
    <row r="194" s="3" customFormat="1" ht="29.25" customHeight="1"/>
    <row r="195" s="3" customFormat="1" ht="29.25" customHeight="1"/>
    <row r="196" s="3" customFormat="1" ht="29.25" customHeight="1"/>
    <row r="197" s="3" customFormat="1" ht="29.25" customHeight="1"/>
    <row r="198" s="3" customFormat="1" ht="29.25" customHeight="1"/>
    <row r="199" s="3" customFormat="1" ht="29.25" customHeight="1"/>
    <row r="200" s="3" customFormat="1" ht="29.25" customHeight="1"/>
    <row r="201" s="3" customFormat="1" ht="29.25" customHeight="1"/>
    <row r="202" s="3" customFormat="1" ht="29.25" customHeight="1"/>
    <row r="203" s="3" customFormat="1" ht="29.25" customHeight="1"/>
    <row r="204" s="3" customFormat="1" ht="29.25" customHeight="1"/>
    <row r="205" s="3" customFormat="1" ht="29.25" customHeight="1"/>
    <row r="206" s="3" customFormat="1" ht="29.25" customHeight="1"/>
    <row r="207" s="3" customFormat="1" ht="29.25" customHeight="1"/>
    <row r="208" s="3" customFormat="1" ht="29.25" customHeight="1"/>
    <row r="209" s="3" customFormat="1" ht="29.25" customHeight="1"/>
    <row r="210" s="3" customFormat="1" ht="29.25" customHeight="1"/>
    <row r="211" s="3" customFormat="1" ht="29.25" customHeight="1"/>
    <row r="212" s="3" customFormat="1" ht="29.25" customHeight="1"/>
    <row r="213" s="3" customFormat="1" ht="29.25" customHeight="1"/>
    <row r="214" s="3" customFormat="1" ht="29.25" customHeight="1"/>
    <row r="215" s="3" customFormat="1" ht="29.25" customHeight="1"/>
    <row r="216" s="3" customFormat="1" ht="29.25" customHeight="1"/>
    <row r="217" s="3" customFormat="1" ht="29.25" customHeight="1"/>
    <row r="218" s="3" customFormat="1" ht="29.25" customHeight="1"/>
    <row r="219" s="3" customFormat="1" ht="29.25" customHeight="1"/>
    <row r="220" s="3" customFormat="1" ht="29.25" customHeight="1"/>
    <row r="221" s="3" customFormat="1" ht="29.25" customHeight="1"/>
    <row r="222" s="3" customFormat="1" ht="29.25" customHeight="1"/>
    <row r="223" s="3" customFormat="1" ht="29.25" customHeight="1"/>
    <row r="224" s="3" customFormat="1" ht="29.25" customHeight="1"/>
    <row r="225" s="3" customFormat="1" ht="29.25" customHeight="1"/>
    <row r="226" s="3" customFormat="1" ht="29.25" customHeight="1"/>
    <row r="227" s="3" customFormat="1" ht="29.25" customHeight="1"/>
    <row r="228" s="3" customFormat="1" ht="29.25" customHeight="1"/>
    <row r="229" s="3" customFormat="1" ht="29.25" customHeight="1"/>
    <row r="230" s="3" customFormat="1" ht="29.25" customHeight="1"/>
    <row r="231" s="3" customFormat="1" ht="29.25" customHeight="1"/>
    <row r="232" s="3" customFormat="1" ht="29.25" customHeight="1"/>
    <row r="233" s="3" customFormat="1" ht="29.25" customHeight="1"/>
    <row r="234" s="3" customFormat="1" ht="29.25" customHeight="1"/>
    <row r="235" s="3" customFormat="1" ht="29.25" customHeight="1"/>
    <row r="236" s="3" customFormat="1" ht="29.25" customHeight="1"/>
    <row r="237" s="3" customFormat="1" ht="29.25" customHeight="1"/>
    <row r="238" s="3" customFormat="1" ht="29.25" customHeight="1"/>
    <row r="239" s="3" customFormat="1" ht="29.25" customHeight="1"/>
    <row r="240" s="3" customFormat="1" ht="29.25" customHeight="1"/>
    <row r="241" s="3" customFormat="1" ht="29.25" customHeight="1"/>
    <row r="242" s="3" customFormat="1" ht="29.25" customHeight="1"/>
    <row r="243" s="3" customFormat="1" ht="29.25" customHeight="1"/>
    <row r="244" s="3" customFormat="1" ht="29.25" customHeight="1"/>
    <row r="245" s="3" customFormat="1" ht="29.25" customHeight="1"/>
    <row r="246" s="3" customFormat="1" ht="29.25" customHeight="1"/>
    <row r="247" s="3" customFormat="1" ht="29.25" customHeight="1"/>
    <row r="248" s="3" customFormat="1" ht="29.25" customHeight="1"/>
    <row r="249" s="3" customFormat="1" ht="29.25" customHeight="1"/>
    <row r="250" s="3" customFormat="1" ht="29.25" customHeight="1"/>
    <row r="251" s="3" customFormat="1" ht="29.25" customHeight="1"/>
    <row r="252" s="3" customFormat="1" ht="29.25" customHeight="1"/>
    <row r="253" s="3" customFormat="1" ht="29.25" customHeight="1"/>
    <row r="254" s="3" customFormat="1" ht="29.25" customHeight="1"/>
    <row r="255" s="3" customFormat="1" ht="29.25" customHeight="1"/>
    <row r="256" s="3" customFormat="1" ht="29.25" customHeight="1"/>
    <row r="257" s="3" customFormat="1" ht="29.25" customHeight="1"/>
    <row r="258" s="3" customFormat="1" ht="29.25" customHeight="1"/>
    <row r="259" s="3" customFormat="1" ht="29.25" customHeight="1"/>
    <row r="260" s="3" customFormat="1" ht="29.25" customHeight="1"/>
    <row r="261" s="3" customFormat="1" ht="29.25" customHeight="1"/>
    <row r="262" s="3" customFormat="1" ht="29.25" customHeight="1"/>
    <row r="263" s="3" customFormat="1" ht="29.25" customHeight="1"/>
    <row r="264" s="3" customFormat="1" ht="29.25" customHeight="1"/>
    <row r="265" s="3" customFormat="1" ht="29.25" customHeight="1"/>
    <row r="266" s="3" customFormat="1" ht="29.25" customHeight="1"/>
    <row r="267" s="3" customFormat="1" ht="29.25" customHeight="1"/>
    <row r="268" s="3" customFormat="1" ht="29.25" customHeight="1"/>
    <row r="269" s="3" customFormat="1" ht="29.25" customHeight="1"/>
    <row r="270" s="3" customFormat="1" ht="29.25" customHeight="1"/>
    <row r="271" s="3" customFormat="1" ht="29.25" customHeight="1"/>
    <row r="272" s="3" customFormat="1" ht="29.25" customHeight="1"/>
    <row r="273" s="3" customFormat="1" ht="29.25" customHeight="1"/>
    <row r="274" s="3" customFormat="1" ht="29.25" customHeight="1"/>
    <row r="275" s="3" customFormat="1" ht="29.25" customHeight="1"/>
    <row r="276" s="3" customFormat="1" ht="29.25" customHeight="1"/>
  </sheetData>
  <sheetProtection/>
  <mergeCells count="23">
    <mergeCell ref="R39:R41"/>
    <mergeCell ref="H4:L4"/>
    <mergeCell ref="A18:A20"/>
    <mergeCell ref="R6:R8"/>
    <mergeCell ref="A10:A12"/>
    <mergeCell ref="C4:G4"/>
    <mergeCell ref="R3:R4"/>
    <mergeCell ref="A44:A46"/>
    <mergeCell ref="A36:A38"/>
    <mergeCell ref="B4:B5"/>
    <mergeCell ref="A21:A23"/>
    <mergeCell ref="A6:A8"/>
    <mergeCell ref="A39:A41"/>
    <mergeCell ref="A24:A27"/>
    <mergeCell ref="A31:A33"/>
    <mergeCell ref="A4:A5"/>
    <mergeCell ref="R2:U2"/>
    <mergeCell ref="R1:V1"/>
    <mergeCell ref="S3:S4"/>
    <mergeCell ref="A3:N3"/>
    <mergeCell ref="A28:A30"/>
    <mergeCell ref="A15:A17"/>
    <mergeCell ref="M4:Q4"/>
  </mergeCells>
  <printOptions horizontalCentered="1" verticalCentered="1"/>
  <pageMargins left="0.5118110236220472" right="0.5118110236220472" top="0.2362204724409449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2016-05-12T05:22:13Z</cp:lastPrinted>
  <dcterms:created xsi:type="dcterms:W3CDTF">2004-03-23T07:05:13Z</dcterms:created>
  <dcterms:modified xsi:type="dcterms:W3CDTF">2016-05-12T05:22:29Z</dcterms:modified>
  <cp:category/>
  <cp:version/>
  <cp:contentType/>
  <cp:contentStatus/>
</cp:coreProperties>
</file>